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2000" sheetId="1" r:id="rId1"/>
  </sheets>
  <definedNames/>
  <calcPr fullCalcOnLoad="1"/>
</workbook>
</file>

<file path=xl/sharedStrings.xml><?xml version="1.0" encoding="utf-8"?>
<sst xmlns="http://schemas.openxmlformats.org/spreadsheetml/2006/main" count="231" uniqueCount="183">
  <si>
    <t>ΚΕΡΑΜΕΙΑ ΑΛΛΑΤΙΝΗ</t>
  </si>
  <si>
    <t>ΑΝΩΝΥΜΟΣ ΒΙΟΜΗΧΑΝΙΚΗ ΕΜΠΟΡΙΚΗ ΚΑΙ ΤΕΧΝΙΚΗ ΕΤΑΙΡΕΙΑ</t>
  </si>
  <si>
    <t>ΙΣΟΛΟΓΙΣΜΟΣ 31ης ΔΕΚΕΜΒΡΙΟΥ 2000</t>
  </si>
  <si>
    <t>37η ΕΤΑΙΡΙΚΗ ΧΡΗΣΗ (1 ΙΑΝΟΥΑΡΙΟΥ - 31 ΔΕΚΕΜΒΡΙΟΥ 2000)</t>
  </si>
  <si>
    <t>Α.Μ.Α.Ε. 6050/06/Β/86/95 - Α.Φ.Μ. 094007584 - ΠΟΣΑ ΣΕ ΔΡΑΧΜΕΣ</t>
  </si>
  <si>
    <t>ΕΝΕΡΓΗΤΙΚΟ</t>
  </si>
  <si>
    <t>ΠΑΘΗΤΙΚΟ</t>
  </si>
  <si>
    <t>Ποσά</t>
  </si>
  <si>
    <t xml:space="preserve"> </t>
  </si>
  <si>
    <t xml:space="preserve">               Ποσά κλειόμενης χρήσεως 2000             </t>
  </si>
  <si>
    <t>Ποσά προηγούμενης χρήσεως 1999</t>
  </si>
  <si>
    <t>κλειόμενης</t>
  </si>
  <si>
    <t>προηγούμενης</t>
  </si>
  <si>
    <t>Αξία κτήσεως</t>
  </si>
  <si>
    <t>Αποσβέσεις</t>
  </si>
  <si>
    <t>Αναπόσβ.Αξία</t>
  </si>
  <si>
    <t xml:space="preserve">     </t>
  </si>
  <si>
    <t>χρήσεως 2000</t>
  </si>
  <si>
    <t>χρήσεως 1999</t>
  </si>
  <si>
    <t>Β.ΕΞΟΔΑ ΕΓΚΑΤΑΣΤΑΣΕΩΣ</t>
  </si>
  <si>
    <t>Α.ΙΔΙΑ ΚΕΦΑΛΑΙΑ</t>
  </si>
  <si>
    <t>1.Εξοδα ιδρύσεως και πρώτης εγκαταστάσεως</t>
  </si>
  <si>
    <t>Ι.Κεφάλαιο μετοχικό (4 884 826 μετοχές των 500 δρχ.)</t>
  </si>
  <si>
    <t>3.Τόκοι δανείων κατασκευαστικής περιόδου</t>
  </si>
  <si>
    <t xml:space="preserve">1.Καταβλημένο                  </t>
  </si>
  <si>
    <t>4.Λοιπά έξοδα εγκαταστάσεως</t>
  </si>
  <si>
    <r>
      <t xml:space="preserve">4α.Συναλλαγματικές διαφορές </t>
    </r>
    <r>
      <rPr>
        <sz val="9"/>
        <rFont val="Arial Greek"/>
        <family val="2"/>
      </rPr>
      <t>από υποχρεώσεις σε yen Ιαπωνίας</t>
    </r>
  </si>
  <si>
    <t>ΙΙ.Διαφορά από έκδοση μετοχών υπέρ το άρτιο</t>
  </si>
  <si>
    <t xml:space="preserve">Γ.ΠΑΓΙΟ ΕΝΕΡΓΗΤΙΚΟ </t>
  </si>
  <si>
    <t>ΙΙΙ.Διαφορές αναπροσαρμογής - Επιχορηγήσεις επενδύσεων-Δωρεές Παγίων</t>
  </si>
  <si>
    <t>ΙΙ.Ενσώματες ακινητοποιήσεις</t>
  </si>
  <si>
    <t xml:space="preserve">  1.Διαφορές από αναπροσαρμογή αξίας</t>
  </si>
  <si>
    <t xml:space="preserve"> 1.Γήπεδα - Οικόπεδα           </t>
  </si>
  <si>
    <t xml:space="preserve">     συμμετοχών και χρεογράφων</t>
  </si>
  <si>
    <t xml:space="preserve"> 2.Ορυχεία - Μεταλλεία - Λατομεία - Αγροί - Φυτείες - Δάση</t>
  </si>
  <si>
    <t xml:space="preserve">  2.Διαφορές από αναπροσαρμογή αξίας</t>
  </si>
  <si>
    <t xml:space="preserve"> 3.Κτίρια και τεχνικά έργα              </t>
  </si>
  <si>
    <t xml:space="preserve">     λοιπών περιουσιακών στοιχείων</t>
  </si>
  <si>
    <t xml:space="preserve"> 4.Μηχανήματα - Τεχνικές εγκαταστάσεις </t>
  </si>
  <si>
    <t xml:space="preserve">  3.Επιχορηγήσεις επενδύσεων πάγιου ενεργητικού</t>
  </si>
  <si>
    <t xml:space="preserve">   και λοιπός μηχανολογικός εξοπλισμός  </t>
  </si>
  <si>
    <t xml:space="preserve"> 5.Μεταφορικά μέσα                      </t>
  </si>
  <si>
    <t>IV.Αποθεματικά κεφάλαια</t>
  </si>
  <si>
    <t xml:space="preserve"> 6.Έπιπλα και λοιπός εξοπλισμός         </t>
  </si>
  <si>
    <t xml:space="preserve"> 1.Τακτικό αποθεματικό               </t>
  </si>
  <si>
    <t xml:space="preserve"> 7.Ακινητοποιήσεις υπό εκτέλεση και προκαταβολές</t>
  </si>
  <si>
    <t xml:space="preserve"> 3.Ειδικά αποθεματικά                </t>
  </si>
  <si>
    <t xml:space="preserve"> 4.Εκτακτα αποθεματικά               </t>
  </si>
  <si>
    <t>ΙΙΙ.Συμμετοχές και άλλες μακροπρόθεσμες χρηματοοικονομικές απαιτήσεις</t>
  </si>
  <si>
    <t xml:space="preserve"> 5.Αφορολόγητα αποθεματικά ειδικών διατάξεων νόμων</t>
  </si>
  <si>
    <t xml:space="preserve">  7.Λοιπές μακροπρόθεσμες απαιτήσεις</t>
  </si>
  <si>
    <t>V.Αποτελέσματα εις νέο</t>
  </si>
  <si>
    <t>Σύνολο πάγιου ενεργητικού (ΓΙΙ+ΓΙΙΙ)</t>
  </si>
  <si>
    <t xml:space="preserve">  Υπόλοιπο κερδών χρήσεως εις νέο</t>
  </si>
  <si>
    <t xml:space="preserve">Δ.ΚΥΚΛΟΦΟΡΟΥΝ ΕΝΕΡΓΗΤΙΚΟ </t>
  </si>
  <si>
    <t>Ι.Αποθέματα</t>
  </si>
  <si>
    <t>VI.Ποσά προορισμένα για αύξηση κεφαλαίου</t>
  </si>
  <si>
    <t xml:space="preserve">1.Εμπορεύματα                           </t>
  </si>
  <si>
    <t xml:space="preserve"> 1.Καταθέσεις μετόχων               </t>
  </si>
  <si>
    <t>2.Προϊόντα έτοιμα και ημιτελή - Υποπροιόντα και υπολείμματα</t>
  </si>
  <si>
    <t>4.Πρώτες και βοηθητικές ύλες - Αναλώσιμα υλικά - Ανταλλακτικά και Είδη συσκευασίας</t>
  </si>
  <si>
    <t>Σύνολο ιδίων κεφαλαίων (ΑΙ+AII+ΑΙΙΙ+ΑΙV+ΑV+ΑVI)</t>
  </si>
  <si>
    <t>5.Προκαταβολές για αγορές αποθεμάτων</t>
  </si>
  <si>
    <t>Β.ΠΡΟΒΛΕΨΕΙΣ ΓΙΑ ΚΙΝΔΥΝΟΥΣ ΚΑΙ ΕΞΟΔΑ</t>
  </si>
  <si>
    <t xml:space="preserve">2.Λοιπές προβλέψεις    </t>
  </si>
  <si>
    <t>ΙΙ.Απαιτήσεις</t>
  </si>
  <si>
    <t xml:space="preserve"> 1.Πελάτες                             </t>
  </si>
  <si>
    <t>Γ.ΥΠΟΧΡΕΩΣΕΙΣ</t>
  </si>
  <si>
    <t>3α.Επιταγές εισπρακτέες (μεταχρονολογημένες)</t>
  </si>
  <si>
    <t>Ι.Μακροπρόθεσμες υποχρεώσεις</t>
  </si>
  <si>
    <t>10.Επισφαλείς - Επίδικοι πελάτες και χρεώστες</t>
  </si>
  <si>
    <t>2.Δάνεια Τραπεζών</t>
  </si>
  <si>
    <t xml:space="preserve">11.Χρεώστες διάφοροι                    </t>
  </si>
  <si>
    <t xml:space="preserve">12.Λογαριασμοί διαχειρίσεως προκαταβολών και πιστώσεων </t>
  </si>
  <si>
    <t>ΙΙ.Βραχυπρόθεσμες υποχρεώσεις</t>
  </si>
  <si>
    <t xml:space="preserve"> 1.Προμηθευτές                          </t>
  </si>
  <si>
    <t>ΙΙΙ.Χρεόγραφα</t>
  </si>
  <si>
    <t xml:space="preserve"> 2α.Επιταγές πληρωτέες (μεταχρονολογημένες)</t>
  </si>
  <si>
    <t xml:space="preserve">  1.Μετοχές                             </t>
  </si>
  <si>
    <t xml:space="preserve"> 3.Τράπεζες λ/βραχυπρόθεσμων υποχρεώσεων</t>
  </si>
  <si>
    <t xml:space="preserve">  3. Λοιπά Χρεόγραφα</t>
  </si>
  <si>
    <t xml:space="preserve"> 4.Προκαταβολές πελατών                 </t>
  </si>
  <si>
    <t xml:space="preserve"> 5.Υποχρεώσεις από φόρους-τέλη      </t>
  </si>
  <si>
    <t>ΙV.Διαθέσιμα</t>
  </si>
  <si>
    <t xml:space="preserve"> 6.Ασφαλιστικοί Οργανισμοί              </t>
  </si>
  <si>
    <t xml:space="preserve"> 1.Ταμείο                               </t>
  </si>
  <si>
    <t xml:space="preserve"> 7.Μακροπρόθεσμες υποχρεώσεις</t>
  </si>
  <si>
    <t xml:space="preserve"> 3.Καταθέσεις όψεως και προθεσμίας      </t>
  </si>
  <si>
    <t xml:space="preserve">   πληρωτέες στην επόμενη χρήση         </t>
  </si>
  <si>
    <t xml:space="preserve">11.Πιστωτές διάφοροι                    </t>
  </si>
  <si>
    <t>Σύνολο κυκλοφορούντος ενεργητικού (ΔΙ+ΔΙΙ+ΔΙΙΙ+ΔΙV)</t>
  </si>
  <si>
    <t xml:space="preserve">Ε.ΜΕΤΑΒΑΤΙΚΟΙ ΛΟΓΑΡΙΑΣΜΟΙ ΕΝΕΡΓΗΤΙΚΟΥ </t>
  </si>
  <si>
    <t>Σύνολο υποχρεώσεων (ΓΙ+ΓΙΙ)</t>
  </si>
  <si>
    <t xml:space="preserve">1.Έξοδα επόμενων χρήσεων                </t>
  </si>
  <si>
    <t>Δ.ΜΕΤΑΒΑΤΙΚΟΙ ΛΟΓΑΡΙΑΣΜΟΙ ΠΑΘΗΤΙΚΟΥ</t>
  </si>
  <si>
    <t xml:space="preserve">2.Έσοδα χρήσεως εισπρακτέα                </t>
  </si>
  <si>
    <t xml:space="preserve">2.Εξοδα χρήσεως δουλευμένα              </t>
  </si>
  <si>
    <t>ΓΕΝΙΚΟ ΣΥΝΟΛΟ ΕΝΕΡΓΗΤΙΚΟΥ (B+Γ+Δ+Ε)</t>
  </si>
  <si>
    <t>ΓΕΝΙΚΟ ΣΥΝΟΛΟ ΠΑΘΗΤΙΚΟΥ (Α+Β+Γ+Δ)</t>
  </si>
  <si>
    <t xml:space="preserve">ΛΟΓΑΡΙΑΣΜΟΙ ΤΑΞΕΩΣ ΧΡΕΩΣΤΙΚΟΙ </t>
  </si>
  <si>
    <t xml:space="preserve">ΛΟΓΑΡΙΑΣΜΟΙ ΤΑΞΕΩΣ ΠΙΣΤΩΤΙΚΟΙ </t>
  </si>
  <si>
    <t>2.Χρεωστικοί λογαριασμοί εγγυήσεων</t>
  </si>
  <si>
    <t>2.Πιστωτικοί λογαριασμοί εγγυήσεων</t>
  </si>
  <si>
    <t xml:space="preserve">  και εμπράγματων ασφαλειών             </t>
  </si>
  <si>
    <t xml:space="preserve">   και εμπράγματων ασφαλειών             </t>
  </si>
  <si>
    <t>4.Λοιποί λογαριασμοί τάξεως</t>
  </si>
  <si>
    <t>Σημειώσεις:</t>
  </si>
  <si>
    <t xml:space="preserve">                1) Οι αποσβέσεις της χρήσης υπολογίσθηκαν με μειωμένους κατά 50%  συντελεστές κατ΄εφαρμογή των διατάξεων του άρθρου 31, παρ 1, εδαφ. στ΄του Ν2238/1997, όπως και στην προηγούμενη χρήση.</t>
  </si>
  <si>
    <t xml:space="preserve">                2) Επί των ακινήτων της εταιρείας έχουν εγγραφεί υποθήκες και προσημειώσεις υποθηκών δρχ. 750.000.000, για εξασφάλιση τραπεζικών χρηματοδοτήσεων ανεξόφλητου υπολοίπου την 31.12.2000 δρχ. 746.614.333</t>
  </si>
  <si>
    <t xml:space="preserve">                3) Η τελευταία αναπροσαρμογή των ακινήτων της εταιρείας έγινε την 31η Δεκεμβρίου 2000, σύμφωνα με τις διατάξεις του Ν2065/1992.</t>
  </si>
  <si>
    <t xml:space="preserve">                4) Ο κύκλος εργασιών της εταιρείας αφορά τους κωδικούς δραστηριότητας (ΣΤΑΚΟΔ 91) α) 263.0 Κατασκευή Κεραμικών πλακιδίων δρχ. 311.091.603, β) 264.0 Κατασκευή κεράμων δρχ. 6.674.650</t>
  </si>
  <si>
    <t xml:space="preserve">                5) Η πιστοποίηση της τελευταίας Αύξησης του Μετοχικού Κεφαλαίου της εταιρείας, με καταβολή μετρητών, έγινε στις 15.9.1994. Εκδόθηκαν 565.374 μετοχές και αντλήθηκαν κεφάλαια ύψους δρχ. 1.809.196.800</t>
  </si>
  <si>
    <t xml:space="preserve">                                         ΚΑΤΑΣΤΑΣΗ ΛΟΓΑΡΙΑΣΜΟΥ ΑΠΟΤΕΛΕΣΜAΤΩΝ ΧΡΗΣΕΩΣ</t>
  </si>
  <si>
    <t>ΠΙΝΑΚΑΣ ΔΙΑΘΕΣΕΩΣ ΑΠΟΤΕΛΕΣΜΑΤΩΝ</t>
  </si>
  <si>
    <t xml:space="preserve">                                           31ης ΔΕΚΕΜΒΡΙΟΥ 2000 (1 ΙΑΝΟΥΑΡΙΟΥ - 31 ΔΕΚΕΜΒΡΙΟΥ 2000)</t>
  </si>
  <si>
    <t xml:space="preserve">Ποσά </t>
  </si>
  <si>
    <t xml:space="preserve"> Ι.Αποτελέσματα εκμεταλλεύσεως</t>
  </si>
  <si>
    <t>Καθαρά αποτελέσματα (κέρδη) χρήσεως</t>
  </si>
  <si>
    <t xml:space="preserve"> Κύκλος εργασιών (πωλήσεις)</t>
  </si>
  <si>
    <t>(-) Υπόλοιπο αποτελεσμάτων (ζημιών) προηγούμενων χρήσεων</t>
  </si>
  <si>
    <r>
      <t xml:space="preserve"> </t>
    </r>
    <r>
      <rPr>
        <b/>
        <u val="single"/>
        <sz val="9"/>
        <rFont val="Arial Greek"/>
        <family val="2"/>
      </rPr>
      <t>Μείον:</t>
    </r>
    <r>
      <rPr>
        <sz val="9"/>
        <rFont val="Arial Greek"/>
        <family val="2"/>
      </rPr>
      <t xml:space="preserve"> Κόστος πωλήσεων</t>
    </r>
  </si>
  <si>
    <t xml:space="preserve">    Σύνολο</t>
  </si>
  <si>
    <t xml:space="preserve"> Μικτά αποτελέσματα (ζημίες) εκμεταλλεύσεως</t>
  </si>
  <si>
    <t>(Κέρδη)</t>
  </si>
  <si>
    <t xml:space="preserve">ΜΕΙΟΝ: 1.Φόρος εισοδήματος </t>
  </si>
  <si>
    <r>
      <t xml:space="preserve"> </t>
    </r>
    <r>
      <rPr>
        <b/>
        <u val="single"/>
        <sz val="9"/>
        <rFont val="Arial Greek"/>
        <family val="2"/>
      </rPr>
      <t>Πλέον</t>
    </r>
    <r>
      <rPr>
        <b/>
        <sz val="9"/>
        <rFont val="Arial Greek"/>
        <family val="0"/>
      </rPr>
      <t>:  1. Ά</t>
    </r>
    <r>
      <rPr>
        <sz val="9"/>
        <rFont val="Arial Greek"/>
        <family val="2"/>
      </rPr>
      <t>λλα έσοδα εκμεταλλεύσεως</t>
    </r>
  </si>
  <si>
    <t xml:space="preserve">               2.Λοιποί μη ενσωματωμένοι στο λειτουργικό </t>
  </si>
  <si>
    <t xml:space="preserve"> Σύνολο</t>
  </si>
  <si>
    <t xml:space="preserve">                κόστος φόροι</t>
  </si>
  <si>
    <r>
      <t xml:space="preserve"> </t>
    </r>
    <r>
      <rPr>
        <b/>
        <sz val="9"/>
        <rFont val="Arial Greek"/>
        <family val="0"/>
      </rPr>
      <t>ΜΕΙΟΝ:</t>
    </r>
    <r>
      <rPr>
        <sz val="9"/>
        <rFont val="Arial Greek"/>
        <family val="2"/>
      </rPr>
      <t xml:space="preserve">   1. Έξοδα διοικητικής λειτουργίας</t>
    </r>
  </si>
  <si>
    <t xml:space="preserve">                Κέρδη προς διάθεση</t>
  </si>
  <si>
    <t xml:space="preserve">                 3. Έξοδα λειτουργίας διαθέσεως</t>
  </si>
  <si>
    <t xml:space="preserve">                Η διάθεση των κερδών γίνεται ως εξής :</t>
  </si>
  <si>
    <t xml:space="preserve">                 4. Έξοδα Λειτουργίας παραγωγής μη κοστολογηθέντα</t>
  </si>
  <si>
    <t xml:space="preserve">               1.Τακτικό αποθεματικό</t>
  </si>
  <si>
    <t xml:space="preserve"> Μερικά αποτελέσματα (ζημίες) εκμεταλλεύσεως</t>
  </si>
  <si>
    <t xml:space="preserve">             6α.Αποθεματικά από απαλλασσόμενα της φορολογίας </t>
  </si>
  <si>
    <r>
      <t xml:space="preserve"> </t>
    </r>
    <r>
      <rPr>
        <b/>
        <sz val="9"/>
        <rFont val="Arial Greek"/>
        <family val="0"/>
      </rPr>
      <t>ΠΛΕΟΝ:</t>
    </r>
    <r>
      <rPr>
        <sz val="9"/>
        <rFont val="Arial Greek"/>
        <family val="2"/>
      </rPr>
      <t xml:space="preserve"> 2. Έσοδα χρεογράφων </t>
    </r>
  </si>
  <si>
    <t xml:space="preserve">                 έσοδα</t>
  </si>
  <si>
    <t xml:space="preserve">                 3. Κέρδη πωλήσεως συμμετοχών και χρεογράφων</t>
  </si>
  <si>
    <t xml:space="preserve">             6β.Αποθεματικά από έσοδα φορολογηθ. </t>
  </si>
  <si>
    <r>
      <t xml:space="preserve">  </t>
    </r>
    <r>
      <rPr>
        <b/>
        <sz val="9"/>
        <rFont val="Arial Greek"/>
        <family val="0"/>
      </rPr>
      <t xml:space="preserve">               </t>
    </r>
    <r>
      <rPr>
        <sz val="9"/>
        <rFont val="Arial Greek"/>
        <family val="2"/>
      </rPr>
      <t>4. Πιστωτικοί τόκοι και συναφή έσοδα</t>
    </r>
  </si>
  <si>
    <t xml:space="preserve">                 κατ΄ ειδικό τρόπο</t>
  </si>
  <si>
    <t xml:space="preserve">             6δ.Αφορολόγητο αποθεματικό από κέρδη χρεογράφων</t>
  </si>
  <si>
    <t xml:space="preserve"> Μείον: </t>
  </si>
  <si>
    <r>
      <t xml:space="preserve">                </t>
    </r>
    <r>
      <rPr>
        <sz val="9"/>
        <rFont val="Arial Greek"/>
        <family val="2"/>
      </rPr>
      <t>1. Προβλέψεις υποτιμήσεως συμμετοχών και χρεογράφων</t>
    </r>
  </si>
  <si>
    <t xml:space="preserve">                2. Έξοδα και ζημίες συμμετοχών και χρεογράφων</t>
  </si>
  <si>
    <t>Θεσσαλονίκη, 26 Απριλίου 2001,</t>
  </si>
  <si>
    <t xml:space="preserve">                3. Χρεωστικοί τόκοι και συναφή έξοδα</t>
  </si>
  <si>
    <t xml:space="preserve"> Ολικά αποτελέσματα (ζημίες) εκμεταλλεύσεως</t>
  </si>
  <si>
    <t>Ο Πρόεδρος του Διοικητικού Συμβουλίου</t>
  </si>
  <si>
    <t>Ο Διευθύνων Σύμβουλος</t>
  </si>
  <si>
    <t>ΙΙ ΠΛΕΟΝ: Έκτακτα αποτελέσματα</t>
  </si>
  <si>
    <t xml:space="preserve">                1. Έκτακτα και ανόργανα έσοδα</t>
  </si>
  <si>
    <t xml:space="preserve">                2. Έκτακτα κέρδη</t>
  </si>
  <si>
    <t>ΚΩΝΣΤΑΝΤΙΝΟΣ ΑΧ. ΚΩΤΣΙΑΣ</t>
  </si>
  <si>
    <t>ΛΥΒΕΡΗΣ ΑΧ. ΚΩΤΣΙΑΣ</t>
  </si>
  <si>
    <t xml:space="preserve">                3. Έσοδα προηγούμενων χρήσεων</t>
  </si>
  <si>
    <t>Λ. 189208/80</t>
  </si>
  <si>
    <t>Ζ. 923480/71</t>
  </si>
  <si>
    <t xml:space="preserve">                Μείον:</t>
  </si>
  <si>
    <t xml:space="preserve">                1. Έκτακτα και ανόργανα έξοδα</t>
  </si>
  <si>
    <t xml:space="preserve">                2. Έκτακτες ζημίες</t>
  </si>
  <si>
    <t>Ο Διευθυντής Οικονομικών Υπηρεσιών</t>
  </si>
  <si>
    <t>Ο Λογιστής</t>
  </si>
  <si>
    <t xml:space="preserve">                3 .Έξοδα προηγούμενων χρήσεων</t>
  </si>
  <si>
    <t xml:space="preserve">                Οργανικά και έκτακτα αποτελέσματα (κέρδη)</t>
  </si>
  <si>
    <t>ΜΕΙΟΝ:</t>
  </si>
  <si>
    <t>ΙΩΑΝΝΗΣ Δ. ΚΡΕΩΝΙΔΗΣ</t>
  </si>
  <si>
    <t>ΓΕΩΡΓΙΟΣ Λ. ΖΑΓΟΡΗΣ</t>
  </si>
  <si>
    <t xml:space="preserve">             Σύνολο αποσβέσεων πάγιων στοιχείων</t>
  </si>
  <si>
    <t>Ν. 366549/84</t>
  </si>
  <si>
    <t>Λ. 233732/82</t>
  </si>
  <si>
    <t xml:space="preserve">             Μείον : Οι από αυτές ενσωματωμένες στο λειτουργικό κόστος</t>
  </si>
  <si>
    <t xml:space="preserve">  ΚΑΘΑΡΑ ΑΠΟΤΕΛΕΣΜΑΤΑ (ΚΕΡΔΗ) ΧΡΗΣΕΩΣ ΠΡΟ ΦΟΡΩΝ</t>
  </si>
  <si>
    <t>ΠΙΣΤΟΠΟΙΗΤΙΚΟ  ΕΛΕΓΧΟΥ ΟΡΚΩΤΟΥ ΕΛΕΓΚΤΗ-ΛΟΓΙΣΤΗ</t>
  </si>
  <si>
    <t>Προς τους κκ.Μετόχους της Ανώνυμης Βιομηχανικής Εμπορικής και Τεχνικής  Εταιρίας "ΚΕΡΑΜΕΙΑ ΑΛΛΑΤΙΝΗ Α.Β.Ε.Τ.Ε."</t>
  </si>
  <si>
    <t xml:space="preserve">  Θεσσαλονίκη 14 Μαϊου 2001  </t>
  </si>
  <si>
    <t xml:space="preserve">  Θεσσαλονίκη,   25 Αυγούστου 200</t>
  </si>
  <si>
    <t xml:space="preserve"> Η ΟΡΚΩΤΟΣ ΛΟΓΙΣΤΗΣ-ΕΛΕΓΚΤΗΣ</t>
  </si>
  <si>
    <t>ΙΩΑΝΝΑ Κ. ΓΚΟΓΚΟΥ</t>
  </si>
  <si>
    <t xml:space="preserve"> ΑΡ.Μ.ΣΟΕ 13041</t>
  </si>
  <si>
    <t>Σ.Ο.Λ.  α.ε.ο.ε.</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</si>
</sst>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00_)"/>
    <numFmt numFmtId="173" formatCode="0_)"/>
    <numFmt numFmtId="174" formatCode="#,##0_);\(#,##0\)"/>
    <numFmt numFmtId="175" formatCode="#,##0.000"/>
    <numFmt numFmtId="176" formatCode="#,##0;\(#,##0\)"/>
  </numFmts>
  <fonts count="13">
    <font>
      <sz val="10"/>
      <name val="Arial Greek"/>
      <family val="0"/>
    </font>
    <font>
      <sz val="11"/>
      <name val="Times New Roman Greek"/>
      <family val="1"/>
    </font>
    <font>
      <b/>
      <sz val="11"/>
      <name val="Times New Roman Greek"/>
      <family val="1"/>
    </font>
    <font>
      <sz val="9"/>
      <name val="Times New Roman Greek"/>
      <family val="1"/>
    </font>
    <font>
      <b/>
      <sz val="18"/>
      <name val="Arial Greek"/>
      <family val="2"/>
    </font>
    <font>
      <b/>
      <sz val="14"/>
      <name val="Arial Greek"/>
      <family val="2"/>
    </font>
    <font>
      <b/>
      <sz val="12"/>
      <name val="Arial Greek"/>
      <family val="2"/>
    </font>
    <font>
      <b/>
      <sz val="10"/>
      <name val="Arial Greek"/>
      <family val="2"/>
    </font>
    <font>
      <b/>
      <u val="single"/>
      <sz val="12"/>
      <name val="Arial Greek"/>
      <family val="2"/>
    </font>
    <font>
      <sz val="9"/>
      <name val="Arial Greek"/>
      <family val="2"/>
    </font>
    <font>
      <b/>
      <sz val="9"/>
      <name val="Arial Greek"/>
      <family val="0"/>
    </font>
    <font>
      <b/>
      <u val="single"/>
      <sz val="9"/>
      <name val="Arial Greek"/>
      <family val="2"/>
    </font>
    <font>
      <sz val="9"/>
      <name val="Courier"/>
      <family val="0"/>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4" fillId="0" borderId="0" xfId="0" applyFont="1" applyAlignment="1" applyProtection="1">
      <alignment horizontal="centerContinuous" vertical="center"/>
      <protection/>
    </xf>
    <xf numFmtId="0" fontId="0" fillId="0" borderId="0" xfId="0" applyFont="1" applyAlignment="1">
      <alignment horizontal="centerContinuous" vertical="center"/>
    </xf>
    <xf numFmtId="0" fontId="5" fillId="0" borderId="0" xfId="0" applyFont="1" applyAlignment="1" applyProtection="1">
      <alignment horizontal="centerContinuous" vertical="center"/>
      <protection/>
    </xf>
    <xf numFmtId="173" fontId="0" fillId="0" borderId="0" xfId="0" applyNumberFormat="1" applyFont="1" applyAlignment="1" applyProtection="1">
      <alignment horizontal="centerContinuous" vertical="center"/>
      <protection/>
    </xf>
    <xf numFmtId="0" fontId="6" fillId="0" borderId="0" xfId="0" applyFont="1" applyAlignment="1" applyProtection="1">
      <alignment horizontal="centerContinuous" vertical="center"/>
      <protection/>
    </xf>
    <xf numFmtId="0" fontId="7" fillId="0" borderId="0" xfId="0" applyFont="1" applyAlignment="1" applyProtection="1">
      <alignment horizontal="centerContinuous" vertical="center"/>
      <protection/>
    </xf>
    <xf numFmtId="0" fontId="8" fillId="0" borderId="0" xfId="0" applyFont="1" applyAlignment="1" applyProtection="1">
      <alignment horizontal="left" vertical="center"/>
      <protection/>
    </xf>
    <xf numFmtId="0" fontId="8" fillId="0" borderId="0" xfId="0" applyFont="1" applyAlignment="1">
      <alignment horizontal="centerContinuous" vertical="center"/>
    </xf>
    <xf numFmtId="173" fontId="0" fillId="0" borderId="0" xfId="0" applyNumberFormat="1" applyFont="1" applyAlignment="1" applyProtection="1">
      <alignment horizontal="fill" vertical="center"/>
      <protection/>
    </xf>
    <xf numFmtId="173" fontId="0" fillId="0" borderId="0" xfId="0" applyNumberFormat="1" applyFont="1" applyBorder="1" applyAlignment="1" applyProtection="1">
      <alignment horizontal="fill" vertical="center"/>
      <protection/>
    </xf>
    <xf numFmtId="173" fontId="0" fillId="0" borderId="0" xfId="0" applyNumberFormat="1" applyFont="1" applyAlignment="1" applyProtection="1">
      <alignment vertical="center"/>
      <protection/>
    </xf>
    <xf numFmtId="0" fontId="6" fillId="0" borderId="0" xfId="0" applyFont="1" applyAlignment="1" applyProtection="1">
      <alignment horizontal="left" vertical="center"/>
      <protection/>
    </xf>
    <xf numFmtId="173" fontId="7" fillId="0" borderId="0" xfId="0" applyNumberFormat="1" applyFont="1" applyAlignment="1" applyProtection="1">
      <alignment horizontal="center" vertical="center"/>
      <protection/>
    </xf>
    <xf numFmtId="173" fontId="7" fillId="0" borderId="0" xfId="0" applyNumberFormat="1" applyFont="1" applyAlignment="1" applyProtection="1">
      <alignment vertical="center"/>
      <protection/>
    </xf>
    <xf numFmtId="0" fontId="0" fillId="0" borderId="0" xfId="0" applyFont="1" applyAlignment="1" applyProtection="1">
      <alignment horizontal="left" vertical="center"/>
      <protection/>
    </xf>
    <xf numFmtId="173" fontId="7" fillId="0" borderId="1" xfId="0" applyNumberFormat="1" applyFont="1" applyBorder="1" applyAlignment="1" applyProtection="1">
      <alignment horizontal="center" vertical="center"/>
      <protection/>
    </xf>
    <xf numFmtId="0" fontId="0" fillId="0" borderId="0" xfId="0" applyFont="1" applyAlignment="1">
      <alignment vertical="center"/>
    </xf>
    <xf numFmtId="173" fontId="7" fillId="0" borderId="0" xfId="0" applyNumberFormat="1" applyFont="1" applyBorder="1" applyAlignment="1" applyProtection="1">
      <alignment horizontal="center" vertical="center"/>
      <protection/>
    </xf>
    <xf numFmtId="173" fontId="0" fillId="0" borderId="0" xfId="0" applyNumberFormat="1" applyFont="1" applyAlignment="1" applyProtection="1">
      <alignment horizontal="left" vertical="center"/>
      <protection/>
    </xf>
    <xf numFmtId="0" fontId="7" fillId="0" borderId="0" xfId="0" applyFont="1" applyAlignment="1" applyProtection="1">
      <alignment horizontal="left" vertical="center"/>
      <protection/>
    </xf>
    <xf numFmtId="3" fontId="0" fillId="0" borderId="0" xfId="0" applyNumberFormat="1" applyFont="1" applyAlignment="1">
      <alignment vertical="center"/>
    </xf>
    <xf numFmtId="3" fontId="0" fillId="0" borderId="0" xfId="0" applyNumberFormat="1" applyFont="1" applyBorder="1" applyAlignment="1">
      <alignment vertical="center"/>
    </xf>
    <xf numFmtId="3" fontId="0" fillId="0" borderId="0" xfId="0" applyNumberFormat="1" applyFont="1" applyAlignment="1" applyProtection="1">
      <alignment vertical="center"/>
      <protection/>
    </xf>
    <xf numFmtId="3" fontId="0" fillId="0" borderId="0" xfId="0" applyNumberFormat="1" applyFont="1" applyBorder="1" applyAlignment="1" applyProtection="1">
      <alignment vertical="center"/>
      <protection/>
    </xf>
    <xf numFmtId="174" fontId="0" fillId="0" borderId="0" xfId="0" applyNumberFormat="1" applyFont="1" applyAlignment="1" applyProtection="1">
      <alignment vertical="center"/>
      <protection/>
    </xf>
    <xf numFmtId="0" fontId="0" fillId="0" borderId="0" xfId="0" applyFont="1" applyAlignment="1" applyProtection="1" quotePrefix="1">
      <alignment horizontal="left" vertical="center"/>
      <protection/>
    </xf>
    <xf numFmtId="174" fontId="7" fillId="0" borderId="2" xfId="0" applyNumberFormat="1" applyFont="1" applyBorder="1" applyAlignment="1" applyProtection="1">
      <alignment vertical="center"/>
      <protection/>
    </xf>
    <xf numFmtId="174" fontId="7" fillId="0" borderId="0" xfId="0" applyNumberFormat="1" applyFont="1" applyAlignment="1" applyProtection="1">
      <alignment vertical="center"/>
      <protection/>
    </xf>
    <xf numFmtId="3" fontId="7" fillId="0" borderId="2" xfId="0" applyNumberFormat="1" applyFont="1" applyBorder="1" applyAlignment="1" applyProtection="1">
      <alignment vertical="center"/>
      <protection/>
    </xf>
    <xf numFmtId="3" fontId="7" fillId="0" borderId="0" xfId="0" applyNumberFormat="1" applyFont="1" applyBorder="1" applyAlignment="1" applyProtection="1">
      <alignment vertical="center"/>
      <protection/>
    </xf>
    <xf numFmtId="3" fontId="7" fillId="0" borderId="0" xfId="0" applyNumberFormat="1" applyFont="1" applyAlignment="1" applyProtection="1">
      <alignment vertical="center"/>
      <protection/>
    </xf>
    <xf numFmtId="3" fontId="0" fillId="0" borderId="0" xfId="0" applyNumberFormat="1" applyFont="1" applyAlignment="1" applyProtection="1">
      <alignment horizontal="left" vertical="center"/>
      <protection/>
    </xf>
    <xf numFmtId="0" fontId="0" fillId="0" borderId="0" xfId="0" applyAlignment="1">
      <alignment vertical="center"/>
    </xf>
    <xf numFmtId="0" fontId="0" fillId="0" borderId="0" xfId="0" applyFont="1" applyAlignment="1" quotePrefix="1">
      <alignment vertical="center"/>
    </xf>
    <xf numFmtId="3" fontId="0" fillId="0" borderId="1" xfId="0" applyNumberFormat="1" applyFont="1" applyBorder="1" applyAlignment="1" applyProtection="1">
      <alignment vertical="center"/>
      <protection/>
    </xf>
    <xf numFmtId="3" fontId="7" fillId="0" borderId="3" xfId="0" applyNumberFormat="1" applyFont="1" applyBorder="1" applyAlignment="1" applyProtection="1">
      <alignment vertical="center"/>
      <protection/>
    </xf>
    <xf numFmtId="174" fontId="0" fillId="0" borderId="0" xfId="0" applyNumberFormat="1" applyFont="1" applyBorder="1" applyAlignment="1" applyProtection="1">
      <alignment vertical="center"/>
      <protection/>
    </xf>
    <xf numFmtId="174" fontId="7" fillId="0" borderId="0" xfId="0" applyNumberFormat="1" applyFont="1" applyBorder="1" applyAlignment="1" applyProtection="1">
      <alignment vertical="center"/>
      <protection/>
    </xf>
    <xf numFmtId="3" fontId="7" fillId="0" borderId="3" xfId="0" applyNumberFormat="1" applyFont="1" applyBorder="1" applyAlignment="1" applyProtection="1">
      <alignment vertical="center"/>
      <protection/>
    </xf>
    <xf numFmtId="174" fontId="7" fillId="0" borderId="3" xfId="0" applyNumberFormat="1" applyFont="1" applyBorder="1" applyAlignment="1" applyProtection="1">
      <alignment vertical="center"/>
      <protection/>
    </xf>
    <xf numFmtId="174" fontId="0" fillId="0" borderId="0" xfId="0" applyNumberFormat="1" applyFont="1" applyAlignment="1" applyProtection="1">
      <alignment horizontal="left" vertical="center"/>
      <protection/>
    </xf>
    <xf numFmtId="174" fontId="7" fillId="0" borderId="2" xfId="0" applyNumberFormat="1" applyFont="1" applyBorder="1" applyAlignment="1" applyProtection="1">
      <alignment vertical="center"/>
      <protection/>
    </xf>
    <xf numFmtId="174" fontId="0" fillId="0" borderId="0" xfId="0" applyNumberFormat="1" applyFont="1" applyAlignment="1" applyProtection="1">
      <alignment horizontal="right" vertical="center"/>
      <protection/>
    </xf>
    <xf numFmtId="0" fontId="0" fillId="0" borderId="0" xfId="0" applyBorder="1" applyAlignment="1">
      <alignment/>
    </xf>
    <xf numFmtId="174" fontId="7" fillId="0" borderId="1" xfId="0" applyNumberFormat="1" applyFont="1" applyBorder="1" applyAlignment="1" applyProtection="1">
      <alignment vertical="center"/>
      <protection/>
    </xf>
    <xf numFmtId="174" fontId="0" fillId="0" borderId="1" xfId="0" applyNumberFormat="1" applyFont="1" applyBorder="1" applyAlignment="1" applyProtection="1">
      <alignment vertical="center"/>
      <protection/>
    </xf>
    <xf numFmtId="3" fontId="0" fillId="0" borderId="0" xfId="0" applyNumberFormat="1" applyFont="1" applyBorder="1" applyAlignment="1" applyProtection="1">
      <alignment horizontal="left" vertical="center"/>
      <protection/>
    </xf>
    <xf numFmtId="0" fontId="7" fillId="0" borderId="0" xfId="0" applyFont="1" applyAlignment="1" applyProtection="1">
      <alignment horizontal="center" vertical="center"/>
      <protection/>
    </xf>
    <xf numFmtId="0" fontId="7" fillId="0" borderId="0" xfId="0" applyFont="1" applyAlignment="1" applyProtection="1">
      <alignment horizontal="centerContinuous" vertical="center"/>
      <protection/>
    </xf>
    <xf numFmtId="173" fontId="7" fillId="0" borderId="0" xfId="0" applyNumberFormat="1" applyFont="1" applyAlignment="1" applyProtection="1">
      <alignment horizontal="center" vertical="center"/>
      <protection/>
    </xf>
    <xf numFmtId="173" fontId="7" fillId="0" borderId="0" xfId="0" applyNumberFormat="1" applyFont="1" applyAlignment="1" applyProtection="1">
      <alignment vertical="center"/>
      <protection/>
    </xf>
    <xf numFmtId="173" fontId="7" fillId="0" borderId="1" xfId="0" applyNumberFormat="1" applyFont="1" applyBorder="1" applyAlignment="1" applyProtection="1">
      <alignment horizontal="center" vertical="center"/>
      <protection/>
    </xf>
    <xf numFmtId="0" fontId="10"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lignment vertical="center"/>
    </xf>
    <xf numFmtId="0" fontId="0" fillId="0" borderId="0" xfId="0" applyFont="1" applyAlignment="1">
      <alignment/>
    </xf>
    <xf numFmtId="0" fontId="10" fillId="0" borderId="0" xfId="0" applyFont="1" applyAlignment="1">
      <alignment/>
    </xf>
    <xf numFmtId="0" fontId="9" fillId="0" borderId="0" xfId="0" applyFont="1" applyAlignment="1">
      <alignment/>
    </xf>
    <xf numFmtId="3" fontId="0" fillId="0" borderId="0" xfId="0" applyNumberFormat="1" applyFont="1" applyAlignment="1">
      <alignment/>
    </xf>
    <xf numFmtId="0" fontId="9" fillId="0" borderId="0" xfId="0" applyFont="1" applyAlignment="1" applyProtection="1">
      <alignment horizontal="left" vertical="center"/>
      <protection/>
    </xf>
    <xf numFmtId="0" fontId="12" fillId="0" borderId="0" xfId="0" applyFont="1" applyAlignment="1">
      <alignment/>
    </xf>
    <xf numFmtId="3" fontId="7" fillId="0" borderId="2" xfId="0" applyNumberFormat="1" applyFont="1" applyBorder="1" applyAlignment="1">
      <alignment vertical="center"/>
    </xf>
    <xf numFmtId="0" fontId="0" fillId="0" borderId="0" xfId="0" applyFont="1" applyBorder="1" applyAlignment="1">
      <alignment vertical="center"/>
    </xf>
    <xf numFmtId="0" fontId="7" fillId="0" borderId="0" xfId="0" applyFont="1" applyAlignment="1">
      <alignment vertical="center"/>
    </xf>
    <xf numFmtId="174" fontId="0" fillId="0" borderId="0" xfId="0" applyNumberFormat="1" applyFont="1" applyAlignment="1">
      <alignment horizontal="right"/>
    </xf>
    <xf numFmtId="174" fontId="0" fillId="0" borderId="1" xfId="0" applyNumberFormat="1" applyFont="1" applyBorder="1" applyAlignment="1" applyProtection="1">
      <alignment horizontal="right" vertical="center"/>
      <protection/>
    </xf>
    <xf numFmtId="174" fontId="0" fillId="0" borderId="0" xfId="0" applyNumberFormat="1" applyFont="1" applyAlignment="1" applyProtection="1">
      <alignment vertical="center"/>
      <protection/>
    </xf>
    <xf numFmtId="174" fontId="0" fillId="0" borderId="0" xfId="0" applyNumberFormat="1" applyFont="1" applyBorder="1" applyAlignment="1" applyProtection="1">
      <alignment vertical="center"/>
      <protection/>
    </xf>
    <xf numFmtId="0" fontId="10" fillId="0" borderId="0" xfId="0" applyFont="1" applyAlignment="1" applyProtection="1">
      <alignment horizontal="left" vertical="center"/>
      <protection/>
    </xf>
    <xf numFmtId="0" fontId="7" fillId="0" borderId="0" xfId="0" applyFont="1" applyAlignment="1">
      <alignment horizontal="center"/>
    </xf>
    <xf numFmtId="0" fontId="7" fillId="0" borderId="0" xfId="0" applyFont="1" applyAlignment="1">
      <alignment/>
    </xf>
    <xf numFmtId="173" fontId="7" fillId="0" borderId="1" xfId="0" applyNumberFormat="1" applyFont="1" applyBorder="1" applyAlignment="1" applyProtection="1">
      <alignment horizontal="center" vertical="center"/>
      <protection/>
    </xf>
    <xf numFmtId="0" fontId="0" fillId="0" borderId="0" xfId="0" applyFont="1" applyAlignment="1">
      <alignment vertical="center"/>
    </xf>
    <xf numFmtId="0" fontId="0" fillId="0" borderId="0" xfId="0" applyFont="1" applyAlignment="1" applyProtection="1">
      <alignment vertical="center"/>
      <protection/>
    </xf>
    <xf numFmtId="0" fontId="7" fillId="0" borderId="0" xfId="0" applyFont="1" applyAlignment="1" applyProtection="1">
      <alignment horizontal="center" vertical="center"/>
      <protection/>
    </xf>
    <xf numFmtId="0" fontId="0" fillId="0" borderId="0" xfId="0" applyFont="1" applyAlignment="1">
      <alignment horizontal="center"/>
    </xf>
    <xf numFmtId="173" fontId="7" fillId="0" borderId="0" xfId="0" applyNumberFormat="1" applyFont="1" applyAlignment="1" applyProtection="1">
      <alignment horizontal="center" vertical="center"/>
      <protection/>
    </xf>
    <xf numFmtId="173" fontId="7" fillId="0" borderId="0" xfId="0" applyNumberFormat="1" applyFont="1" applyAlignment="1" applyProtection="1">
      <alignment horizontal="center" vertical="center"/>
      <protection/>
    </xf>
    <xf numFmtId="0" fontId="7" fillId="0" borderId="0" xfId="0" applyFont="1" applyAlignment="1">
      <alignment horizontal="center" vertical="center"/>
    </xf>
    <xf numFmtId="0" fontId="7"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112</xdr:row>
      <xdr:rowOff>38100</xdr:rowOff>
    </xdr:from>
    <xdr:to>
      <xdr:col>17</xdr:col>
      <xdr:colOff>219075</xdr:colOff>
      <xdr:row>145</xdr:row>
      <xdr:rowOff>95250</xdr:rowOff>
    </xdr:to>
    <xdr:sp>
      <xdr:nvSpPr>
        <xdr:cNvPr id="1" name="Text 1"/>
        <xdr:cNvSpPr txBox="1">
          <a:spLocks noChangeArrowheads="1"/>
        </xdr:cNvSpPr>
      </xdr:nvSpPr>
      <xdr:spPr>
        <a:xfrm>
          <a:off x="219075" y="18630900"/>
          <a:ext cx="17516475" cy="5248275"/>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Greek"/>
              <a:ea typeface="Times New Roman Greek"/>
              <a:cs typeface="Times New Roman Greek"/>
            </a:rPr>
            <a:t>Ελέγξαμε τις ανωτέρω Οικονομικές Καταστάσεις καθώς και το σχετικό Προσάρτημα και την Κατάσταση των Ταμιακών Ροών της Ανώνυμης Βιομηχανικής Εμπορικής και Τεχνικής Εταιρίας "ΚΕΡΑΜΕΙΑ ΑΛΛΑΤΙΝΗ Α.Β.Ε.Τ.Ε.'' της εταιρικής  χρήσεως,  που έληξε την 31η Δεκεμβρίου 2000. Ο έλεγχος μας,  στα πλαίσια του οποίου λάβαμε και γνώση πλήρους λογιστικού απολογισμού των εργασιών του υποκαταστήματος της εταιρείας, έγινε σύμφωνα με τις διατάξεις του άρθρου 37 του Κ.Ν. 2190/1920 " περί Ανωνύμων Εταιρειών"  και τις ελεγκτικές διαδικασίες που κρίναμε κατάλληλες, με βάση τις αρχές και τους κανόνες ελεγκτικής που ακολουθεί το Σώμα Ορκωτών Ελεγκτών Λογιστών και που είναι σύμφωνοι με τις βασικές αρχές των Διεθνών Ελεγκτικών Προτύπων. Τέθηκαν στη διάθεσή μας τα βιβλία και στοιχεία που τήρησε η εταιρία και μας δόθηκαν οι αναγκαίες για τον έλεγχο πληροφορίες και επεξηγήσεις που ζητήσαμε.  Η Εταιρία εφάρμοσε ορθά το Ελληνικό Γενικό Λογιστικό Σχέδιο. Δεν τροποποιήθηκε η μέθοδος απογραφής σε σχέση με την προηγούμενη χρήση εκτός από τις περιπτώσεις των παρακάτω παρατηρήσεων μας αριθμ. 5 και 6.  Το κόστος παραγωγής που προκύπτει από τα λογιστικά βιβλία προσδιορίσθηκε σύμφωνα με τις παραδεγμένες αρχές λογισμού του κόστους. Επαλήθευσαμε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Κατάστασεις. Το Προσάρτημα περιλαμβάνει τις πληροφορίες που προβλέπονται από την παρ. 1 του άρθρου 43α του κωδ. Ν. 2190/1920 ενώ η Κατάσταση Ταμιακών Ροών έχει καταρτιστεί με βάση τις οικονομικές καταστάσεις και τα τηρούμενα από την εταιρεία βιβλία και στοιχεία. Από τον παραπάνω έλεχγό μας προέκυψαν τα εξής: </a:t>
          </a:r>
          <a:r>
            <a:rPr lang="en-US" cap="none" sz="1100" b="1" i="0" u="none" baseline="0">
              <a:latin typeface="Times New Roman Greek"/>
              <a:ea typeface="Times New Roman Greek"/>
              <a:cs typeface="Times New Roman Greek"/>
            </a:rPr>
            <a:t>1) </a:t>
          </a:r>
          <a:r>
            <a:rPr lang="en-US" cap="none" sz="1100" b="0" i="0" u="none" baseline="0">
              <a:latin typeface="Times New Roman Greek"/>
              <a:ea typeface="Times New Roman Greek"/>
              <a:cs typeface="Times New Roman Greek"/>
            </a:rPr>
            <a:t>Με βάση τις διατάξεις του Ν.2065/1992, έγινε στη χρήση 2000, αναπροσαρμογή της αξίας κτήσεως των γηπέδων και κτιρίων, των συσσωρευμένων αποσβέσεων των κτιρίων και του υπολοίπου των επιχορηγήσεων επί των κτιρίων, εξαιτίας της οποίας αυξήθηκε η αξία κτήσεως των γηπέδων και των  κτιρίων κατά δρχ. 522.178.734, οι συσσωρευμένες αποσβέσεις των κτιρίων κατά δρχ. 4.697.933, και οι επιχορηγήσεις επί των κτιρίων κατά δρχ. 15.277.598 και προέκυψε διαφορά αναπροσαρμογής ποσού δρχ 502.203.203 που καταχωρήθηκε στο λογαριασμό ιδίων κεφαλαίων "Α-ΙΙΙ-2 Διαφορές από αναπροσαρμογή αξίας λοιπών περιουσιακών στοιχείων", ο αναλογούν φόρος υπεραξίας από δρχ.25.774.387 δεν επιβάρυνε τα αποτελέσματα της χρήσεως. Οι αποσβέσεις της χρήσεως υπολογίστηκαν στην αναπροσαρμοσμένη αξία των κτιρίων και είναι μεγαλύτερες από εκείνες που θα προέκυπταν αν δεν είχε γίνει αναπροσαρμογή κατά δρχ. 894.477 </a:t>
          </a:r>
          <a:r>
            <a:rPr lang="en-US" cap="none" sz="1100" b="1" i="0" u="none" baseline="0">
              <a:latin typeface="Times New Roman Greek"/>
              <a:ea typeface="Times New Roman Greek"/>
              <a:cs typeface="Times New Roman Greek"/>
            </a:rPr>
            <a:t>2) </a:t>
          </a:r>
          <a:r>
            <a:rPr lang="en-US" cap="none" sz="1100" b="0" i="0" u="none" baseline="0">
              <a:latin typeface="Times New Roman Greek"/>
              <a:ea typeface="Times New Roman Greek"/>
              <a:cs typeface="Times New Roman Greek"/>
            </a:rPr>
            <a:t>Η εταιρεία στην ελεγχόμενη και στην προηγούμενη χρήση δεν διενήργησε αποσβέσεις στους λογαριασμούς των "εξόδων εγκαταστάσεως" συνολικού ποσού δρχ. 255.000.000, με αντίστοιχο όφελος των αποτελεσμάτων της χρήσεως κατά δρχ.162.000.000 περίπου και των προηγούμενων χρήσεων κατά δρχ.  93.000.000 περίπου. </a:t>
          </a:r>
          <a:r>
            <a:rPr lang="en-US" cap="none" sz="1100" b="1" i="0" u="none" baseline="0">
              <a:latin typeface="Times New Roman Greek"/>
              <a:ea typeface="Times New Roman Greek"/>
              <a:cs typeface="Times New Roman Greek"/>
            </a:rPr>
            <a:t>3) </a:t>
          </a:r>
          <a:r>
            <a:rPr lang="en-US" cap="none" sz="1100" b="0" i="0" u="none" baseline="0">
              <a:latin typeface="Times New Roman Greek"/>
              <a:ea typeface="Times New Roman Greek"/>
              <a:cs typeface="Times New Roman Greek"/>
            </a:rPr>
            <a:t>Τα αποθέματα των ετοίμων προϊόντων αποτιμήθηκαν στις τιμές κόστους παραγωγής τους οι οποίες όμως ήταν μεγαλύτερες κατά δρχ. 270.000.000 περίπου από την καθαρή ρευστοποιήσιμη αξία τους. 4</a:t>
          </a:r>
          <a:r>
            <a:rPr lang="en-US" cap="none" sz="1100" b="1" i="0" u="none" baseline="0">
              <a:latin typeface="Times New Roman Greek"/>
              <a:ea typeface="Times New Roman Greek"/>
              <a:cs typeface="Times New Roman Greek"/>
            </a:rPr>
            <a:t>) </a:t>
          </a:r>
          <a:r>
            <a:rPr lang="en-US" cap="none" sz="1100" b="0" i="0" u="none" baseline="0">
              <a:latin typeface="Times New Roman Greek"/>
              <a:ea typeface="Times New Roman Greek"/>
              <a:cs typeface="Times New Roman Greek"/>
            </a:rPr>
            <a:t>Εκτός από τις απαιτήσεις που εμφανίζονται στο λογαριασμό του Ενεργητικού Δ-ΙΙ-10 "Επισφαλείς - επίδικοι πελάτες και χρεώστες" ποσού δρχ. 54.278.553, στους λογαριασμούς του Ενεργητικού Δ-ΙΙ-1 "Πελάτες" και Δ-ΙΙ-11 "Χρεώστες διάφοροι" περιλαμβάνονται και καθυστερημένες πέραν του έτους απαιτήσεις συνολικού ποσού δρχ. 40.000.000 περίπου. Η εταιρεία δεν σχημάτισε ανάλογη πρόβλεψη σε βάρος των αποτελεσμάτων της για την κάλυψη ενδεχόμενης ζημίας κατά την ρευστοποίηση του συνόλου των απαιτήσεων αυτών. </a:t>
          </a:r>
          <a:r>
            <a:rPr lang="en-US" cap="none" sz="1100" b="1" i="0" u="none" baseline="0">
              <a:latin typeface="Times New Roman Greek"/>
              <a:ea typeface="Times New Roman Greek"/>
              <a:cs typeface="Times New Roman Greek"/>
            </a:rPr>
            <a:t>5) </a:t>
          </a:r>
          <a:r>
            <a:rPr lang="en-US" cap="none" sz="1100" b="0" i="0" u="none" baseline="0">
              <a:latin typeface="Times New Roman Greek"/>
              <a:ea typeface="Times New Roman Greek"/>
              <a:cs typeface="Times New Roman Greek"/>
            </a:rPr>
            <a:t> Ο λογαριασμός του Ενεργητικού Δ-ΙΙΙ-1 "Μετοχές" από δρχ. 366.831.085, εμφανίζεται μεγαλύτερος κατά δρχ. 90.000.000 περίπου, με αντίστοιχο όφελος των αποτελεσμάτων της χρήσεως, διότι δεν διενεργήθηκε αποτίμηση των μετοχών ανωνύμων εταιρειών εισαγμένων στο Χρηματιστήριο Αξιών Αθηνών, με βάση τις διατάξεις της παραγράφου 6 του άρθρου 43 του Κ.Ν 2190/1920. </a:t>
          </a:r>
          <a:r>
            <a:rPr lang="en-US" cap="none" sz="1100" b="1" i="0" u="none" baseline="0">
              <a:latin typeface="Times New Roman Greek"/>
              <a:ea typeface="Times New Roman Greek"/>
              <a:cs typeface="Times New Roman Greek"/>
            </a:rPr>
            <a:t>6) </a:t>
          </a:r>
          <a:r>
            <a:rPr lang="en-US" cap="none" sz="1100" b="0" i="0" u="none" baseline="0">
              <a:latin typeface="Times New Roman Greek"/>
              <a:ea typeface="Times New Roman Greek"/>
              <a:cs typeface="Times New Roman Greek"/>
            </a:rPr>
            <a:t>Ο λογαριασμός του Παθητικού Γ-ΙΙ-3 "Τράπεζες λογαριασμοί βραυπρόθεσμων υποχρεώσεων" εμφανίζεται μικρότερος κατά δρχ. 24.000.000 περίπου, με αντίστοιχο όφελος των αποτελεσμάτων της χρήσεως, διότι δεν διενεργήθηκε αποτίμηση σε υποχρεώσεις σε ξένο νόμισμα, με βάση τις διατάξεις του άρθρου 43α του Κ.Ν 2190/1920. </a:t>
          </a:r>
          <a:r>
            <a:rPr lang="en-US" cap="none" sz="1100" b="1" i="0" u="none" baseline="0">
              <a:latin typeface="Times New Roman Greek"/>
              <a:ea typeface="Times New Roman Greek"/>
              <a:cs typeface="Times New Roman Greek"/>
            </a:rPr>
            <a:t>7) </a:t>
          </a:r>
          <a:r>
            <a:rPr lang="en-US" cap="none" sz="1100" b="0" i="0" u="none" baseline="0">
              <a:latin typeface="Times New Roman Greek"/>
              <a:ea typeface="Times New Roman Greek"/>
              <a:cs typeface="Times New Roman Greek"/>
            </a:rPr>
            <a:t>Η εταιρεία δεν έχει σχηματίσει πρόβλεψη αποζημίωσης λόγω εξόδου από την υπηρεσία του προσωπικού της με βάση τη γνωμοδότηση αριθμ.205/1988 της ολομέλειας των Νομικών Συμβούλων της Διοικήσεως κατά το άρθρο 10 του Ν.2065/1992, διότι ακολουθεί την αρχή της επιβάρυνσης των αποτελεσμάτων κατά το χρόνο της αποχωρήσεως του προσωπικού.Κατά τη γνώμη μας το ύψος της προβλέψεως για αποζημίωση λόγω εξόδου από την υπηρεσία για συνταξιοδότηση,έπρεπε να αφορά όλο το προσωπικό της εταιρείας, ανεξαρτήτως χρόνου θεμελιώσεως δικαιώματος  συνταξιοδοτήσεως.Αν σχηματιζόταν κατ' αυτόν τον τρόπο η</a:t>
          </a:r>
          <a:r>
            <a:rPr lang="en-US" cap="none" sz="1100" b="1" i="0" u="none" baseline="0">
              <a:latin typeface="Times New Roman Greek"/>
              <a:ea typeface="Times New Roman Greek"/>
              <a:cs typeface="Times New Roman Greek"/>
            </a:rPr>
            <a:t> </a:t>
          </a:r>
          <a:r>
            <a:rPr lang="en-US" cap="none" sz="1100" b="0" i="0" u="none" baseline="0">
              <a:latin typeface="Times New Roman Greek"/>
              <a:ea typeface="Times New Roman Greek"/>
              <a:cs typeface="Times New Roman Greek"/>
            </a:rPr>
            <a:t>πρόβλεψη, το σωρευμένο ύψος θα ανερχόταν στο ποσό των δρχ. 30.000.000 περίπου. </a:t>
          </a:r>
          <a:r>
            <a:rPr lang="en-US" cap="none" sz="1100" b="1" i="0" u="none" baseline="0">
              <a:latin typeface="Times New Roman Greek"/>
              <a:ea typeface="Times New Roman Greek"/>
              <a:cs typeface="Times New Roman Greek"/>
            </a:rPr>
            <a:t>8) </a:t>
          </a:r>
          <a:r>
            <a:rPr lang="en-US" cap="none" sz="1100" b="0" i="0" u="none" baseline="0">
              <a:latin typeface="Times New Roman Greek"/>
              <a:ea typeface="Times New Roman Greek"/>
              <a:cs typeface="Times New Roman Greek"/>
            </a:rPr>
            <a:t>Στην ελεγχόμενη χρήση ολοκληρώθηκε ο φορολογικός έλεγχος χρήσεων 1989-1998 και επιβλήθηκαν φόρος εισοδήματος και πρόστιμα-προσαυξήσεις ύψους δρχ.127.282.227 και 51.853.417 αντίστοιχα  ποσά που δεν μεταφέρθηκαν στον πίνακα διάθεσης και στα αποτελέσματα της χρήσεως. Μέχρι την 31.12.2000 ήδη είχε καταβληθεί ποσό δρχ. 110.795.016 το οποίο εμφανίζεται στο λογαριασμό του Ενεργητικού Δ-ΙΙ-11 "Χρεώστες διάφοροι".  Κατά την γνώμη μας, οι ανωτέρω Οικονομικές Καταστάσεις, οι οποίες προκύπτουν από τα βιβλία και στοιχεία της εταιρείας, απεικονίζουν μαζί με το Προσάρτημα και την Κατάσταση Ταμιακών Ροών αφού ληφθούν υπόψη οι παραπάνω παρατηρήσεις μας, και οι σημειώσεις της εταιρείας κάτω από τον ισολογισμό την περιουσιακή διάρθρωση και την οικονομική θέση της εταιρείας κατά 31η Δεκεμβρίου 2000 και τα αποτελέσματα της χρήσεως που έληξε αυτή την ημερομηνία, καθώς και τις Ταμιακές Ροές από τις δραστηριότητες της εταιρείας για τη χρήση αυτή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εκτός από τις περιπτώσεις των ανωτέρω παρατηρήσεων μας αριθμ. 5 και 6.
       </a:t>
          </a:r>
          <a:r>
            <a:rPr lang="en-US" cap="none" sz="900" b="0" i="0" u="none" baseline="0">
              <a:latin typeface="Times New Roman Greek"/>
              <a:ea typeface="Times New Roman Greek"/>
              <a:cs typeface="Times New Roman Greek"/>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156"/>
  <sheetViews>
    <sheetView tabSelected="1" workbookViewId="0" topLeftCell="B1">
      <selection activeCell="F27" sqref="F27"/>
    </sheetView>
  </sheetViews>
  <sheetFormatPr defaultColWidth="9.00390625" defaultRowHeight="12.75"/>
  <cols>
    <col min="1" max="1" width="55.875" style="0" customWidth="1"/>
    <col min="2" max="2" width="14.625" style="0" customWidth="1"/>
    <col min="3" max="3" width="0.37109375" style="0" customWidth="1"/>
    <col min="4" max="4" width="14.125" style="0" customWidth="1"/>
    <col min="5" max="5" width="0.37109375" style="0" customWidth="1"/>
    <col min="6" max="6" width="15.25390625" style="0" customWidth="1"/>
    <col min="7" max="7" width="0.37109375" style="0" customWidth="1"/>
    <col min="8" max="8" width="14.625" style="0" customWidth="1"/>
    <col min="9" max="9" width="0.37109375" style="0" customWidth="1"/>
    <col min="10" max="10" width="14.875" style="0" customWidth="1"/>
    <col min="11" max="11" width="0.37109375" style="0" customWidth="1"/>
    <col min="12" max="12" width="15.375" style="0" customWidth="1"/>
    <col min="13" max="13" width="0.6171875" style="0" customWidth="1"/>
    <col min="14" max="14" width="51.00390625" style="0" customWidth="1"/>
    <col min="15" max="15" width="16.00390625" style="0" customWidth="1"/>
    <col min="16" max="16" width="0.74609375" style="0" customWidth="1"/>
    <col min="17" max="17" width="14.875" style="0" customWidth="1"/>
    <col min="18" max="18" width="8.00390625" style="0" customWidth="1"/>
  </cols>
  <sheetData>
    <row r="1" spans="1:17" ht="23.25">
      <c r="A1" s="1" t="s">
        <v>0</v>
      </c>
      <c r="B1" s="2"/>
      <c r="C1" s="2"/>
      <c r="D1" s="2"/>
      <c r="E1" s="2"/>
      <c r="F1" s="2"/>
      <c r="G1" s="2"/>
      <c r="H1" s="2"/>
      <c r="I1" s="2"/>
      <c r="J1" s="2"/>
      <c r="K1" s="2"/>
      <c r="L1" s="2"/>
      <c r="M1" s="2"/>
      <c r="N1" s="2"/>
      <c r="O1" s="2"/>
      <c r="P1" s="2"/>
      <c r="Q1" s="2"/>
    </row>
    <row r="2" spans="1:17" ht="18">
      <c r="A2" s="3" t="s">
        <v>1</v>
      </c>
      <c r="B2" s="2"/>
      <c r="C2" s="2"/>
      <c r="D2" s="2"/>
      <c r="E2" s="2"/>
      <c r="F2" s="2"/>
      <c r="G2" s="2"/>
      <c r="H2" s="2"/>
      <c r="I2" s="2"/>
      <c r="J2" s="2"/>
      <c r="K2" s="2"/>
      <c r="L2" s="2"/>
      <c r="M2" s="2"/>
      <c r="N2" s="2"/>
      <c r="O2" s="4"/>
      <c r="P2" s="4"/>
      <c r="Q2" s="4"/>
    </row>
    <row r="3" spans="1:17" ht="15.75">
      <c r="A3" s="5" t="s">
        <v>2</v>
      </c>
      <c r="B3" s="2"/>
      <c r="C3" s="2"/>
      <c r="D3" s="2"/>
      <c r="E3" s="2"/>
      <c r="F3" s="2"/>
      <c r="G3" s="2"/>
      <c r="H3" s="2"/>
      <c r="I3" s="2"/>
      <c r="J3" s="2"/>
      <c r="K3" s="2"/>
      <c r="L3" s="2"/>
      <c r="M3" s="2"/>
      <c r="N3" s="2"/>
      <c r="O3" s="4"/>
      <c r="P3" s="4"/>
      <c r="Q3" s="4"/>
    </row>
    <row r="4" spans="1:17" ht="12.75">
      <c r="A4" s="6" t="s">
        <v>3</v>
      </c>
      <c r="B4" s="2"/>
      <c r="C4" s="2"/>
      <c r="D4" s="2"/>
      <c r="E4" s="2"/>
      <c r="F4" s="2"/>
      <c r="G4" s="2"/>
      <c r="H4" s="2"/>
      <c r="I4" s="2"/>
      <c r="J4" s="2"/>
      <c r="K4" s="2"/>
      <c r="L4" s="2"/>
      <c r="M4" s="2"/>
      <c r="N4" s="2"/>
      <c r="O4" s="4"/>
      <c r="P4" s="4"/>
      <c r="Q4" s="4"/>
    </row>
    <row r="5" spans="1:16" ht="12.75">
      <c r="A5" s="6" t="s">
        <v>4</v>
      </c>
      <c r="B5" s="2"/>
      <c r="C5" s="2"/>
      <c r="D5" s="2"/>
      <c r="E5" s="2"/>
      <c r="F5" s="2"/>
      <c r="G5" s="2"/>
      <c r="H5" s="2"/>
      <c r="I5" s="2"/>
      <c r="J5" s="2"/>
      <c r="K5" s="2"/>
      <c r="L5" s="2"/>
      <c r="M5" s="2"/>
      <c r="N5" s="2"/>
      <c r="O5" s="2"/>
      <c r="P5" s="2"/>
    </row>
    <row r="6" spans="1:17" ht="15.75">
      <c r="A6" s="7" t="s">
        <v>5</v>
      </c>
      <c r="B6" s="2"/>
      <c r="C6" s="2"/>
      <c r="D6" s="2"/>
      <c r="E6" s="2"/>
      <c r="F6" s="2"/>
      <c r="G6" s="2"/>
      <c r="H6" s="2"/>
      <c r="I6" s="2"/>
      <c r="J6" s="2"/>
      <c r="K6" s="2"/>
      <c r="L6" s="2"/>
      <c r="M6" s="2"/>
      <c r="N6" s="2"/>
      <c r="O6" s="2"/>
      <c r="P6" s="2"/>
      <c r="Q6" s="8" t="s">
        <v>6</v>
      </c>
    </row>
    <row r="7" spans="2:17" ht="15.75">
      <c r="B7" s="9"/>
      <c r="C7" s="10"/>
      <c r="D7" s="9"/>
      <c r="E7" s="10"/>
      <c r="F7" s="9"/>
      <c r="G7" s="11"/>
      <c r="H7" s="9"/>
      <c r="I7" s="11"/>
      <c r="J7" s="9"/>
      <c r="K7" s="10"/>
      <c r="L7" s="9"/>
      <c r="M7" s="11"/>
      <c r="N7" s="12"/>
      <c r="O7" s="13" t="s">
        <v>7</v>
      </c>
      <c r="P7" s="14"/>
      <c r="Q7" s="13" t="s">
        <v>7</v>
      </c>
    </row>
    <row r="8" spans="1:17" ht="12.75">
      <c r="A8" s="15" t="s">
        <v>8</v>
      </c>
      <c r="B8" s="72" t="s">
        <v>9</v>
      </c>
      <c r="C8" s="72"/>
      <c r="D8" s="72"/>
      <c r="E8" s="72"/>
      <c r="F8" s="72"/>
      <c r="G8" s="11"/>
      <c r="H8" s="72" t="s">
        <v>10</v>
      </c>
      <c r="I8" s="72"/>
      <c r="J8" s="72"/>
      <c r="K8" s="72"/>
      <c r="L8" s="72"/>
      <c r="M8" s="11"/>
      <c r="N8" s="17"/>
      <c r="O8" s="13" t="s">
        <v>11</v>
      </c>
      <c r="P8" s="14"/>
      <c r="Q8" s="13" t="s">
        <v>12</v>
      </c>
    </row>
    <row r="9" spans="1:17" ht="12.75">
      <c r="A9" s="15" t="s">
        <v>8</v>
      </c>
      <c r="B9" s="16" t="s">
        <v>13</v>
      </c>
      <c r="C9" s="18"/>
      <c r="D9" s="16" t="s">
        <v>14</v>
      </c>
      <c r="E9" s="18"/>
      <c r="F9" s="16" t="s">
        <v>15</v>
      </c>
      <c r="G9" s="11"/>
      <c r="H9" s="16" t="s">
        <v>13</v>
      </c>
      <c r="I9" s="11"/>
      <c r="J9" s="16" t="s">
        <v>14</v>
      </c>
      <c r="K9" s="18"/>
      <c r="L9" s="16" t="s">
        <v>15</v>
      </c>
      <c r="M9" s="19" t="s">
        <v>16</v>
      </c>
      <c r="N9" s="17"/>
      <c r="O9" s="16" t="s">
        <v>17</v>
      </c>
      <c r="P9" s="14"/>
      <c r="Q9" s="16" t="s">
        <v>18</v>
      </c>
    </row>
    <row r="10" spans="1:17" ht="12.75">
      <c r="A10" s="20" t="s">
        <v>19</v>
      </c>
      <c r="B10" s="21"/>
      <c r="C10" s="22"/>
      <c r="D10" s="21"/>
      <c r="E10" s="22"/>
      <c r="F10" s="21"/>
      <c r="G10" s="21"/>
      <c r="H10" s="17"/>
      <c r="I10" s="21"/>
      <c r="J10" s="17"/>
      <c r="K10" s="22"/>
      <c r="L10" s="17"/>
      <c r="M10" s="17"/>
      <c r="N10" s="20" t="s">
        <v>20</v>
      </c>
      <c r="O10" s="19" t="s">
        <v>8</v>
      </c>
      <c r="P10" s="11"/>
      <c r="Q10" s="19" t="s">
        <v>8</v>
      </c>
    </row>
    <row r="11" spans="1:17" ht="12.75">
      <c r="A11" s="15" t="s">
        <v>21</v>
      </c>
      <c r="B11" s="23">
        <v>169874792</v>
      </c>
      <c r="C11" s="24"/>
      <c r="D11" s="23">
        <v>0</v>
      </c>
      <c r="E11" s="24"/>
      <c r="F11" s="23">
        <f>B11</f>
        <v>169874792</v>
      </c>
      <c r="G11" s="23"/>
      <c r="H11" s="25">
        <v>169874792</v>
      </c>
      <c r="I11" s="23"/>
      <c r="J11" s="25">
        <v>0</v>
      </c>
      <c r="K11" s="24"/>
      <c r="L11" s="25">
        <f>H11+(-J11)</f>
        <v>169874792</v>
      </c>
      <c r="M11" s="17"/>
      <c r="N11" s="20" t="s">
        <v>22</v>
      </c>
      <c r="O11" s="11"/>
      <c r="P11" s="11"/>
      <c r="Q11" s="11"/>
    </row>
    <row r="12" spans="1:17" ht="12.75">
      <c r="A12" s="26" t="s">
        <v>23</v>
      </c>
      <c r="B12" s="23">
        <v>289232344</v>
      </c>
      <c r="C12" s="24"/>
      <c r="D12" s="23">
        <v>0</v>
      </c>
      <c r="E12" s="24"/>
      <c r="F12" s="23">
        <f>B12</f>
        <v>289232344</v>
      </c>
      <c r="G12" s="23"/>
      <c r="H12" s="25">
        <v>277044910</v>
      </c>
      <c r="I12" s="23"/>
      <c r="J12" s="25">
        <v>0</v>
      </c>
      <c r="K12" s="24"/>
      <c r="L12" s="25">
        <f>H12+(-J12)</f>
        <v>277044910</v>
      </c>
      <c r="M12" s="17"/>
      <c r="N12" s="15" t="s">
        <v>24</v>
      </c>
      <c r="O12" s="25">
        <v>2442413000</v>
      </c>
      <c r="P12" s="25"/>
      <c r="Q12" s="25">
        <v>2442413000</v>
      </c>
    </row>
    <row r="13" spans="1:17" ht="13.5" thickBot="1">
      <c r="A13" s="15" t="s">
        <v>25</v>
      </c>
      <c r="B13" s="23">
        <v>104878566</v>
      </c>
      <c r="C13" s="24"/>
      <c r="D13" s="23">
        <v>840372</v>
      </c>
      <c r="E13" s="24"/>
      <c r="F13" s="23">
        <f>B13-D13</f>
        <v>104038194</v>
      </c>
      <c r="G13" s="23"/>
      <c r="H13" s="25">
        <f>44528155+2705000</f>
        <v>47233155</v>
      </c>
      <c r="I13" s="23"/>
      <c r="J13" s="25">
        <v>393375</v>
      </c>
      <c r="K13" s="24"/>
      <c r="L13" s="25">
        <f>H13+(-J13)</f>
        <v>46839780</v>
      </c>
      <c r="M13" s="17"/>
      <c r="N13" s="17"/>
      <c r="O13" s="27">
        <f>SUM(O11:O12)</f>
        <v>2442413000</v>
      </c>
      <c r="P13" s="28"/>
      <c r="Q13" s="27">
        <f>SUM(Q11:Q12)</f>
        <v>2442413000</v>
      </c>
    </row>
    <row r="14" spans="1:17" ht="13.5" thickTop="1">
      <c r="A14" s="26" t="s">
        <v>26</v>
      </c>
      <c r="B14" s="23">
        <v>149157550</v>
      </c>
      <c r="C14" s="24"/>
      <c r="D14" s="23">
        <v>0</v>
      </c>
      <c r="E14" s="24"/>
      <c r="F14" s="23">
        <f>B14</f>
        <v>149157550</v>
      </c>
      <c r="G14" s="23"/>
      <c r="H14" s="25">
        <v>149157550</v>
      </c>
      <c r="I14" s="23"/>
      <c r="J14" s="25">
        <v>0</v>
      </c>
      <c r="K14" s="24"/>
      <c r="L14" s="25">
        <f>H14+(-J14)</f>
        <v>149157550</v>
      </c>
      <c r="M14" s="17"/>
      <c r="N14" s="20" t="s">
        <v>27</v>
      </c>
      <c r="O14" s="25">
        <v>305303300</v>
      </c>
      <c r="P14" s="25"/>
      <c r="Q14" s="25">
        <v>305303300</v>
      </c>
    </row>
    <row r="15" spans="1:17" ht="13.5" thickBot="1">
      <c r="A15" s="17"/>
      <c r="B15" s="29">
        <f>SUM(B11:B14)</f>
        <v>713143252</v>
      </c>
      <c r="C15" s="30"/>
      <c r="D15" s="29">
        <f>SUM(D11:D14)</f>
        <v>840372</v>
      </c>
      <c r="E15" s="30"/>
      <c r="F15" s="29">
        <f>SUM(F11:F14)</f>
        <v>712302880</v>
      </c>
      <c r="G15" s="31"/>
      <c r="H15" s="27">
        <f>SUM(H11:H14)</f>
        <v>643310407</v>
      </c>
      <c r="I15" s="31"/>
      <c r="J15" s="27">
        <f>SUM(J11:J14)</f>
        <v>393375</v>
      </c>
      <c r="K15" s="30"/>
      <c r="L15" s="27">
        <f>SUM(L11:L14)</f>
        <v>642917032</v>
      </c>
      <c r="M15" s="17"/>
      <c r="N15" s="20"/>
      <c r="O15" s="27">
        <f>SUM(O14:O14)</f>
        <v>305303300</v>
      </c>
      <c r="P15" s="25"/>
      <c r="Q15" s="27">
        <f>SUM(Q14:Q14)</f>
        <v>305303300</v>
      </c>
    </row>
    <row r="16" spans="1:17" ht="13.5" thickTop="1">
      <c r="A16" s="20" t="s">
        <v>28</v>
      </c>
      <c r="B16" s="23"/>
      <c r="C16" s="24"/>
      <c r="D16" s="23"/>
      <c r="E16" s="24"/>
      <c r="F16" s="23"/>
      <c r="G16" s="23"/>
      <c r="H16" s="11"/>
      <c r="I16" s="23"/>
      <c r="J16" s="11"/>
      <c r="K16" s="24"/>
      <c r="L16" s="11"/>
      <c r="M16" s="17"/>
      <c r="N16" s="20" t="s">
        <v>29</v>
      </c>
      <c r="O16" s="17"/>
      <c r="P16" s="17"/>
      <c r="Q16" s="17"/>
    </row>
    <row r="17" spans="1:17" ht="12.75">
      <c r="A17" s="20" t="s">
        <v>30</v>
      </c>
      <c r="B17" s="23"/>
      <c r="C17" s="24"/>
      <c r="D17" s="23"/>
      <c r="E17" s="24"/>
      <c r="F17" s="32"/>
      <c r="G17" s="23"/>
      <c r="H17" s="11"/>
      <c r="I17" s="23"/>
      <c r="J17" s="11"/>
      <c r="K17" s="24"/>
      <c r="L17" s="19" t="s">
        <v>8</v>
      </c>
      <c r="M17" s="17"/>
      <c r="N17" s="15" t="s">
        <v>31</v>
      </c>
      <c r="O17" s="33"/>
      <c r="P17" s="33"/>
      <c r="Q17" s="33"/>
    </row>
    <row r="18" spans="1:17" ht="12.75">
      <c r="A18" s="15" t="s">
        <v>32</v>
      </c>
      <c r="B18" s="23">
        <v>1329087048</v>
      </c>
      <c r="C18" s="24"/>
      <c r="D18" s="23">
        <v>0</v>
      </c>
      <c r="E18" s="24"/>
      <c r="F18" s="23">
        <f>B18</f>
        <v>1329087048</v>
      </c>
      <c r="G18" s="23"/>
      <c r="H18" s="25">
        <v>953762336</v>
      </c>
      <c r="I18" s="23"/>
      <c r="J18" s="25">
        <v>0</v>
      </c>
      <c r="K18" s="24"/>
      <c r="L18" s="25">
        <f>H18+(-J18)</f>
        <v>953762336</v>
      </c>
      <c r="M18" s="17"/>
      <c r="N18" s="15" t="s">
        <v>33</v>
      </c>
      <c r="O18" s="21">
        <v>12952410</v>
      </c>
      <c r="P18" s="21"/>
      <c r="Q18" s="21">
        <v>12952410</v>
      </c>
    </row>
    <row r="19" spans="1:17" ht="12.75">
      <c r="A19" s="15" t="s">
        <v>34</v>
      </c>
      <c r="B19" s="23">
        <v>743848422</v>
      </c>
      <c r="C19" s="24"/>
      <c r="D19" s="23">
        <v>83620101</v>
      </c>
      <c r="E19" s="24"/>
      <c r="F19" s="23">
        <f>B19-D19</f>
        <v>660228321</v>
      </c>
      <c r="G19" s="23"/>
      <c r="H19" s="25">
        <f>152354728+158217908</f>
        <v>310572636</v>
      </c>
      <c r="I19" s="23"/>
      <c r="J19" s="25">
        <v>59728643</v>
      </c>
      <c r="K19" s="24"/>
      <c r="L19" s="25">
        <f>H19+(-J19)</f>
        <v>250843993</v>
      </c>
      <c r="M19" s="11"/>
      <c r="N19" s="15" t="s">
        <v>35</v>
      </c>
      <c r="O19" s="21"/>
      <c r="P19" s="21"/>
      <c r="Q19" s="21"/>
    </row>
    <row r="20" spans="1:17" ht="12.75">
      <c r="A20" s="15" t="s">
        <v>36</v>
      </c>
      <c r="B20" s="23">
        <v>1671239865</v>
      </c>
      <c r="C20" s="24"/>
      <c r="D20" s="23">
        <v>734072000</v>
      </c>
      <c r="E20" s="24"/>
      <c r="F20" s="23">
        <f aca="true" t="shared" si="0" ref="F20:F26">B20-D20</f>
        <v>937167865</v>
      </c>
      <c r="G20" s="23"/>
      <c r="H20" s="25">
        <v>1554833513</v>
      </c>
      <c r="I20" s="23"/>
      <c r="J20" s="25">
        <v>690951981</v>
      </c>
      <c r="K20" s="24"/>
      <c r="L20" s="25">
        <f>H20+(-J20)</f>
        <v>863881532</v>
      </c>
      <c r="M20" s="11"/>
      <c r="N20" s="15" t="s">
        <v>37</v>
      </c>
      <c r="O20" s="23">
        <v>506490189</v>
      </c>
      <c r="P20" s="23"/>
      <c r="Q20" s="23">
        <v>4286986</v>
      </c>
    </row>
    <row r="21" spans="1:17" ht="12.75">
      <c r="A21" s="15" t="s">
        <v>38</v>
      </c>
      <c r="B21" s="23"/>
      <c r="C21" s="24"/>
      <c r="D21" s="23"/>
      <c r="E21" s="24"/>
      <c r="F21" s="23"/>
      <c r="G21" s="23"/>
      <c r="H21" s="25"/>
      <c r="I21" s="23"/>
      <c r="J21" s="25"/>
      <c r="K21" s="24"/>
      <c r="L21" s="25"/>
      <c r="M21" s="11"/>
      <c r="N21" s="34" t="s">
        <v>39</v>
      </c>
      <c r="O21" s="21">
        <v>1189135654</v>
      </c>
      <c r="P21" s="21"/>
      <c r="Q21" s="21">
        <v>1267813204</v>
      </c>
    </row>
    <row r="22" spans="1:17" ht="13.5" thickBot="1">
      <c r="A22" s="15" t="s">
        <v>40</v>
      </c>
      <c r="B22" s="23">
        <v>2696906305</v>
      </c>
      <c r="C22" s="24"/>
      <c r="D22" s="23">
        <v>679610876</v>
      </c>
      <c r="E22" s="24"/>
      <c r="F22" s="23">
        <f t="shared" si="0"/>
        <v>2017295429</v>
      </c>
      <c r="G22" s="23"/>
      <c r="H22" s="25">
        <v>2684369617</v>
      </c>
      <c r="I22" s="23"/>
      <c r="J22" s="25">
        <v>515507595</v>
      </c>
      <c r="K22" s="24"/>
      <c r="L22" s="25">
        <f>H22+(-J22)</f>
        <v>2168862022</v>
      </c>
      <c r="M22" s="11"/>
      <c r="N22" s="17"/>
      <c r="O22" s="27">
        <f>SUM(O16:O21)</f>
        <v>1708578253</v>
      </c>
      <c r="P22" s="28"/>
      <c r="Q22" s="27">
        <f>SUM(Q16:Q21)</f>
        <v>1285052600</v>
      </c>
    </row>
    <row r="23" spans="1:17" ht="13.5" thickTop="1">
      <c r="A23" s="15" t="s">
        <v>41</v>
      </c>
      <c r="B23" s="23">
        <v>153138764</v>
      </c>
      <c r="C23" s="24"/>
      <c r="D23" s="23">
        <v>31974646</v>
      </c>
      <c r="E23" s="24"/>
      <c r="F23" s="23">
        <f t="shared" si="0"/>
        <v>121164118</v>
      </c>
      <c r="G23" s="23"/>
      <c r="H23" s="25">
        <v>137545993</v>
      </c>
      <c r="I23" s="23"/>
      <c r="J23" s="25">
        <v>21689169</v>
      </c>
      <c r="K23" s="24"/>
      <c r="L23" s="25">
        <f>H23+(-J23)</f>
        <v>115856824</v>
      </c>
      <c r="M23" s="11"/>
      <c r="N23" s="20" t="s">
        <v>42</v>
      </c>
      <c r="O23" s="25"/>
      <c r="P23" s="25"/>
      <c r="Q23" s="25"/>
    </row>
    <row r="24" spans="1:17" ht="12.75">
      <c r="A24" s="15" t="s">
        <v>43</v>
      </c>
      <c r="B24" s="23">
        <v>57220672</v>
      </c>
      <c r="C24" s="24"/>
      <c r="D24" s="23">
        <v>17086569</v>
      </c>
      <c r="E24" s="24"/>
      <c r="F24" s="23">
        <f t="shared" si="0"/>
        <v>40134103</v>
      </c>
      <c r="G24" s="23"/>
      <c r="H24" s="25">
        <v>47303638</v>
      </c>
      <c r="I24" s="23"/>
      <c r="J24" s="25">
        <v>13007426</v>
      </c>
      <c r="K24" s="24"/>
      <c r="L24" s="25">
        <f>H24+(-J24)</f>
        <v>34296212</v>
      </c>
      <c r="M24" s="11"/>
      <c r="N24" s="15" t="s">
        <v>44</v>
      </c>
      <c r="O24" s="25">
        <v>20628736</v>
      </c>
      <c r="P24" s="25"/>
      <c r="Q24" s="25">
        <v>19550736</v>
      </c>
    </row>
    <row r="25" spans="1:17" ht="12.75">
      <c r="A25" s="15" t="s">
        <v>45</v>
      </c>
      <c r="B25" s="23">
        <v>1000000</v>
      </c>
      <c r="C25" s="24"/>
      <c r="D25" s="23">
        <v>0</v>
      </c>
      <c r="E25" s="24"/>
      <c r="F25" s="35">
        <f t="shared" si="0"/>
        <v>1000000</v>
      </c>
      <c r="G25" s="23"/>
      <c r="H25" s="25">
        <v>29077632</v>
      </c>
      <c r="I25" s="23"/>
      <c r="J25" s="25">
        <v>0</v>
      </c>
      <c r="K25" s="24"/>
      <c r="L25" s="25">
        <f>H25+(-J25)</f>
        <v>29077632</v>
      </c>
      <c r="M25" s="11"/>
      <c r="N25" s="15" t="s">
        <v>46</v>
      </c>
      <c r="O25" s="25">
        <v>7840159</v>
      </c>
      <c r="P25" s="25"/>
      <c r="Q25" s="25">
        <v>7840159</v>
      </c>
    </row>
    <row r="26" spans="1:17" ht="13.5" thickBot="1">
      <c r="A26" s="15" t="s">
        <v>8</v>
      </c>
      <c r="B26" s="29">
        <f>SUM(B18:B25)</f>
        <v>6652441076</v>
      </c>
      <c r="C26" s="30"/>
      <c r="D26" s="29">
        <f>SUM(D18:D25)</f>
        <v>1546364192</v>
      </c>
      <c r="E26" s="30"/>
      <c r="F26" s="36">
        <f t="shared" si="0"/>
        <v>5106076884</v>
      </c>
      <c r="G26" s="31"/>
      <c r="H26" s="27">
        <f>SUM(H18:H25)</f>
        <v>5717465365</v>
      </c>
      <c r="I26" s="31"/>
      <c r="J26" s="27">
        <f>SUM(J18:J25)</f>
        <v>1300884814</v>
      </c>
      <c r="K26" s="30"/>
      <c r="L26" s="27">
        <f>SUM(L18:L25)</f>
        <v>4416580551</v>
      </c>
      <c r="M26" s="11"/>
      <c r="N26" s="15" t="s">
        <v>47</v>
      </c>
      <c r="O26" s="25">
        <v>22851490</v>
      </c>
      <c r="P26" s="25"/>
      <c r="Q26" s="25">
        <v>22851490</v>
      </c>
    </row>
    <row r="27" spans="1:17" ht="13.5" thickTop="1">
      <c r="A27" s="20" t="s">
        <v>48</v>
      </c>
      <c r="B27" s="23"/>
      <c r="C27" s="24"/>
      <c r="D27" s="23"/>
      <c r="E27" s="24"/>
      <c r="F27" s="23"/>
      <c r="G27" s="23"/>
      <c r="H27" s="25"/>
      <c r="I27" s="23"/>
      <c r="J27" s="25"/>
      <c r="K27" s="24"/>
      <c r="L27" s="25"/>
      <c r="M27" s="11"/>
      <c r="N27" s="15" t="s">
        <v>49</v>
      </c>
      <c r="O27" s="25">
        <v>158815623</v>
      </c>
      <c r="P27" s="25"/>
      <c r="Q27" s="25">
        <v>126750196</v>
      </c>
    </row>
    <row r="28" spans="1:17" ht="13.5" thickBot="1">
      <c r="A28" s="15" t="s">
        <v>50</v>
      </c>
      <c r="B28" s="23"/>
      <c r="C28" s="24"/>
      <c r="D28" s="23"/>
      <c r="E28" s="24"/>
      <c r="F28" s="23">
        <v>5301265</v>
      </c>
      <c r="G28" s="23"/>
      <c r="H28" s="25"/>
      <c r="I28" s="23"/>
      <c r="J28" s="37"/>
      <c r="K28" s="24"/>
      <c r="L28" s="25">
        <v>5301265</v>
      </c>
      <c r="M28" s="11"/>
      <c r="N28" s="15" t="s">
        <v>8</v>
      </c>
      <c r="O28" s="27">
        <f>SUM(O23:O27)</f>
        <v>210136008</v>
      </c>
      <c r="P28" s="28"/>
      <c r="Q28" s="27">
        <f>SUM(Q23:Q27)</f>
        <v>176992581</v>
      </c>
    </row>
    <row r="29" spans="1:17" ht="14.25" thickBot="1" thickTop="1">
      <c r="A29" s="17"/>
      <c r="B29" s="23"/>
      <c r="C29" s="24"/>
      <c r="D29" s="23"/>
      <c r="E29" s="24"/>
      <c r="F29" s="29">
        <f>F28</f>
        <v>5301265</v>
      </c>
      <c r="G29" s="23"/>
      <c r="H29" s="25"/>
      <c r="I29" s="23"/>
      <c r="J29" s="38"/>
      <c r="K29" s="24"/>
      <c r="L29" s="27">
        <f>SUM(L27:L28)</f>
        <v>5301265</v>
      </c>
      <c r="M29" s="11"/>
      <c r="N29" s="20" t="s">
        <v>51</v>
      </c>
      <c r="O29" s="25"/>
      <c r="P29" s="25"/>
      <c r="Q29" s="25"/>
    </row>
    <row r="30" spans="1:17" ht="14.25" thickBot="1" thickTop="1">
      <c r="A30" s="20" t="s">
        <v>52</v>
      </c>
      <c r="B30" s="23"/>
      <c r="C30" s="24"/>
      <c r="D30" s="23"/>
      <c r="E30" s="24"/>
      <c r="F30" s="39">
        <f>F26+F29</f>
        <v>5111378149</v>
      </c>
      <c r="G30" s="23"/>
      <c r="H30" s="25"/>
      <c r="I30" s="23"/>
      <c r="J30" s="38"/>
      <c r="K30" s="24"/>
      <c r="L30" s="40">
        <f>L26+L29</f>
        <v>4421881816</v>
      </c>
      <c r="M30" s="11"/>
      <c r="N30" s="15" t="s">
        <v>53</v>
      </c>
      <c r="O30" s="25">
        <v>0</v>
      </c>
      <c r="P30" s="25"/>
      <c r="Q30" s="25">
        <v>0</v>
      </c>
    </row>
    <row r="31" spans="1:17" ht="14.25" thickBot="1" thickTop="1">
      <c r="A31" s="20" t="s">
        <v>54</v>
      </c>
      <c r="B31" s="23"/>
      <c r="C31" s="24"/>
      <c r="D31" s="23"/>
      <c r="E31" s="24"/>
      <c r="F31" s="32" t="s">
        <v>8</v>
      </c>
      <c r="G31" s="23"/>
      <c r="H31" s="25"/>
      <c r="I31" s="23"/>
      <c r="J31" s="41" t="s">
        <v>8</v>
      </c>
      <c r="K31" s="24"/>
      <c r="L31" s="41" t="s">
        <v>8</v>
      </c>
      <c r="M31" s="11"/>
      <c r="N31" s="17"/>
      <c r="O31" s="27">
        <f>SUM(O29:O30)</f>
        <v>0</v>
      </c>
      <c r="P31" s="28"/>
      <c r="Q31" s="27">
        <f>SUM(Q29:Q30)</f>
        <v>0</v>
      </c>
    </row>
    <row r="32" spans="1:14" ht="13.5" thickTop="1">
      <c r="A32" s="20" t="s">
        <v>55</v>
      </c>
      <c r="B32" s="23"/>
      <c r="C32" s="24"/>
      <c r="D32" s="23"/>
      <c r="E32" s="24"/>
      <c r="F32" s="23"/>
      <c r="G32" s="23"/>
      <c r="H32" s="25"/>
      <c r="I32" s="23"/>
      <c r="J32" s="25"/>
      <c r="K32" s="24"/>
      <c r="L32" s="25"/>
      <c r="M32" s="11"/>
      <c r="N32" s="20" t="s">
        <v>56</v>
      </c>
    </row>
    <row r="33" spans="1:17" ht="12.75">
      <c r="A33" s="15" t="s">
        <v>57</v>
      </c>
      <c r="B33" s="23"/>
      <c r="C33" s="24"/>
      <c r="D33" s="23"/>
      <c r="E33" s="24"/>
      <c r="F33" s="23">
        <v>3115376</v>
      </c>
      <c r="G33" s="23"/>
      <c r="H33" s="25"/>
      <c r="I33" s="23"/>
      <c r="J33" s="37"/>
      <c r="K33" s="24"/>
      <c r="L33" s="25">
        <v>702764</v>
      </c>
      <c r="M33" s="11"/>
      <c r="N33" s="15" t="s">
        <v>58</v>
      </c>
      <c r="O33" s="25">
        <v>3568337302</v>
      </c>
      <c r="Q33" s="25">
        <v>906071320</v>
      </c>
    </row>
    <row r="34" spans="1:17" ht="13.5" thickBot="1">
      <c r="A34" s="15" t="s">
        <v>59</v>
      </c>
      <c r="B34" s="23"/>
      <c r="C34" s="24"/>
      <c r="D34" s="23"/>
      <c r="E34" s="24"/>
      <c r="F34" s="23">
        <v>1180750687</v>
      </c>
      <c r="G34" s="23"/>
      <c r="H34" s="25"/>
      <c r="I34" s="23"/>
      <c r="J34" s="37"/>
      <c r="K34" s="24"/>
      <c r="L34" s="25">
        <v>720051801</v>
      </c>
      <c r="M34" s="11"/>
      <c r="O34" s="42">
        <f>SUM(O33)</f>
        <v>3568337302</v>
      </c>
      <c r="Q34" s="42">
        <f>SUM(Q33)</f>
        <v>906071320</v>
      </c>
    </row>
    <row r="35" spans="1:17" ht="14.25" thickBot="1" thickTop="1">
      <c r="A35" s="15" t="s">
        <v>60</v>
      </c>
      <c r="B35" s="23"/>
      <c r="C35" s="24"/>
      <c r="D35" s="23"/>
      <c r="E35" s="24"/>
      <c r="F35" s="23">
        <v>240694257</v>
      </c>
      <c r="G35" s="23"/>
      <c r="H35" s="25"/>
      <c r="I35" s="23"/>
      <c r="J35" s="37"/>
      <c r="K35" s="24"/>
      <c r="L35" s="25">
        <f>132223848+23439402+2718545</f>
        <v>158381795</v>
      </c>
      <c r="M35" s="11"/>
      <c r="N35" s="20" t="s">
        <v>61</v>
      </c>
      <c r="O35" s="40">
        <f>O13+O15+O22+O28+O31+O34</f>
        <v>8234767863</v>
      </c>
      <c r="P35" s="25"/>
      <c r="Q35" s="40">
        <f>Q13+Q15+Q22+Q28+Q31+Q34</f>
        <v>5115832801</v>
      </c>
    </row>
    <row r="36" spans="1:17" ht="13.5" thickTop="1">
      <c r="A36" s="15" t="s">
        <v>62</v>
      </c>
      <c r="B36" s="23"/>
      <c r="C36" s="24"/>
      <c r="D36" s="23"/>
      <c r="E36" s="24"/>
      <c r="F36" s="23">
        <v>10030536</v>
      </c>
      <c r="G36" s="23"/>
      <c r="H36" s="25"/>
      <c r="I36" s="23"/>
      <c r="J36" s="37"/>
      <c r="K36" s="24"/>
      <c r="L36" s="25">
        <v>0</v>
      </c>
      <c r="M36" s="11"/>
      <c r="N36" s="20" t="s">
        <v>63</v>
      </c>
      <c r="O36" s="25"/>
      <c r="P36" s="25"/>
      <c r="Q36" s="25"/>
    </row>
    <row r="37" spans="1:17" ht="13.5" thickBot="1">
      <c r="A37" s="15" t="s">
        <v>8</v>
      </c>
      <c r="B37" s="23"/>
      <c r="C37" s="24"/>
      <c r="D37" s="23"/>
      <c r="E37" s="24"/>
      <c r="F37" s="29">
        <f>F33+F34+F35+F36</f>
        <v>1434590856</v>
      </c>
      <c r="G37" s="23"/>
      <c r="H37" s="25"/>
      <c r="I37" s="23"/>
      <c r="J37" s="38"/>
      <c r="K37" s="24"/>
      <c r="L37" s="27">
        <f>SUM(L32:L35)</f>
        <v>879136360</v>
      </c>
      <c r="M37" s="11"/>
      <c r="N37" s="15" t="s">
        <v>64</v>
      </c>
      <c r="O37" s="25">
        <v>2088629</v>
      </c>
      <c r="P37" s="25"/>
      <c r="Q37" s="25">
        <v>0</v>
      </c>
    </row>
    <row r="38" spans="1:17" ht="14.25" thickBot="1" thickTop="1">
      <c r="A38" s="20" t="s">
        <v>65</v>
      </c>
      <c r="B38" s="23"/>
      <c r="C38" s="24"/>
      <c r="D38" s="23"/>
      <c r="E38" s="24"/>
      <c r="F38" s="23"/>
      <c r="G38" s="23"/>
      <c r="H38" s="25"/>
      <c r="I38" s="23"/>
      <c r="J38" s="37"/>
      <c r="K38" s="24"/>
      <c r="L38" s="25"/>
      <c r="M38" s="11"/>
      <c r="N38" s="15" t="s">
        <v>8</v>
      </c>
      <c r="O38" s="27">
        <f>SUM(O37)</f>
        <v>2088629</v>
      </c>
      <c r="P38" s="28"/>
      <c r="Q38" s="27">
        <f>SUM(Q37)</f>
        <v>0</v>
      </c>
    </row>
    <row r="39" spans="1:17" ht="13.5" thickTop="1">
      <c r="A39" s="15" t="s">
        <v>66</v>
      </c>
      <c r="B39" s="23"/>
      <c r="C39" s="24"/>
      <c r="D39" s="23"/>
      <c r="E39" s="24"/>
      <c r="F39" s="23">
        <v>235935324</v>
      </c>
      <c r="G39" s="23"/>
      <c r="H39" s="25"/>
      <c r="I39" s="23"/>
      <c r="J39" s="37"/>
      <c r="K39" s="24"/>
      <c r="L39" s="25">
        <v>105641585</v>
      </c>
      <c r="M39" s="25"/>
      <c r="N39" s="20" t="s">
        <v>67</v>
      </c>
      <c r="O39" s="33"/>
      <c r="P39" s="33"/>
      <c r="Q39" s="33"/>
    </row>
    <row r="40" spans="1:17" ht="12.75">
      <c r="A40" s="15" t="s">
        <v>68</v>
      </c>
      <c r="B40" s="23"/>
      <c r="C40" s="24"/>
      <c r="D40" s="23"/>
      <c r="E40" s="24"/>
      <c r="F40" s="23">
        <v>128902621</v>
      </c>
      <c r="G40" s="23"/>
      <c r="H40" s="25"/>
      <c r="I40" s="23"/>
      <c r="J40" s="37"/>
      <c r="K40" s="24"/>
      <c r="L40" s="25">
        <v>5314623</v>
      </c>
      <c r="M40" s="25"/>
      <c r="N40" s="20" t="s">
        <v>69</v>
      </c>
      <c r="O40" s="25"/>
      <c r="P40" s="25"/>
      <c r="Q40" s="25"/>
    </row>
    <row r="41" spans="1:17" ht="12.75">
      <c r="A41" s="15" t="s">
        <v>70</v>
      </c>
      <c r="B41" s="23"/>
      <c r="C41" s="24"/>
      <c r="D41" s="23"/>
      <c r="E41" s="24"/>
      <c r="F41" s="23">
        <v>54278553</v>
      </c>
      <c r="G41" s="23"/>
      <c r="H41" s="25"/>
      <c r="I41" s="23"/>
      <c r="J41" s="37"/>
      <c r="K41" s="24"/>
      <c r="L41" s="25">
        <v>52694173</v>
      </c>
      <c r="M41" s="25"/>
      <c r="N41" s="34" t="s">
        <v>71</v>
      </c>
      <c r="O41" s="43">
        <v>0</v>
      </c>
      <c r="P41" s="25"/>
      <c r="Q41" s="43">
        <v>171200000</v>
      </c>
    </row>
    <row r="42" spans="1:17" ht="13.5" thickBot="1">
      <c r="A42" s="15" t="s">
        <v>72</v>
      </c>
      <c r="B42" s="23"/>
      <c r="C42" s="24"/>
      <c r="D42" s="23"/>
      <c r="E42" s="24"/>
      <c r="F42" s="23">
        <v>298907574</v>
      </c>
      <c r="G42" s="23"/>
      <c r="H42" s="25"/>
      <c r="I42" s="23"/>
      <c r="J42" s="37"/>
      <c r="K42" s="24"/>
      <c r="L42" s="25">
        <v>1016283154</v>
      </c>
      <c r="M42" s="25"/>
      <c r="N42" s="15" t="s">
        <v>8</v>
      </c>
      <c r="O42" s="27">
        <f>SUM(O41:O41)</f>
        <v>0</v>
      </c>
      <c r="P42" s="28"/>
      <c r="Q42" s="27">
        <f>SUM(Q41:Q41)</f>
        <v>171200000</v>
      </c>
    </row>
    <row r="43" spans="1:17" ht="13.5" thickTop="1">
      <c r="A43" s="15" t="s">
        <v>73</v>
      </c>
      <c r="B43" s="23"/>
      <c r="C43" s="24"/>
      <c r="D43" s="23"/>
      <c r="E43" s="24"/>
      <c r="F43" s="23">
        <v>39453375</v>
      </c>
      <c r="G43" s="31"/>
      <c r="H43" s="25"/>
      <c r="I43" s="31"/>
      <c r="J43" s="37"/>
      <c r="K43" s="24"/>
      <c r="L43" s="25">
        <v>46015502</v>
      </c>
      <c r="M43" s="25"/>
      <c r="N43" s="20" t="s">
        <v>74</v>
      </c>
      <c r="O43" s="41" t="s">
        <v>8</v>
      </c>
      <c r="P43" s="25"/>
      <c r="Q43" s="41" t="s">
        <v>8</v>
      </c>
    </row>
    <row r="44" spans="1:17" ht="13.5" thickBot="1">
      <c r="A44" s="15" t="s">
        <v>8</v>
      </c>
      <c r="B44" s="23"/>
      <c r="C44" s="24"/>
      <c r="D44" s="23"/>
      <c r="E44" s="24"/>
      <c r="F44" s="29">
        <f>F39+F40+F41+F42+F43</f>
        <v>757477447</v>
      </c>
      <c r="G44" s="23"/>
      <c r="H44" s="25"/>
      <c r="I44" s="23"/>
      <c r="J44" s="38"/>
      <c r="K44" s="24"/>
      <c r="L44" s="27">
        <f>SUM(L38:L43)</f>
        <v>1225949037</v>
      </c>
      <c r="M44" s="25"/>
      <c r="N44" s="15" t="s">
        <v>75</v>
      </c>
      <c r="O44" s="25">
        <v>43146558</v>
      </c>
      <c r="P44" s="25"/>
      <c r="Q44" s="25">
        <v>13305369</v>
      </c>
    </row>
    <row r="45" spans="1:17" ht="13.5" thickTop="1">
      <c r="A45" s="20" t="s">
        <v>76</v>
      </c>
      <c r="B45" s="23"/>
      <c r="C45" s="24"/>
      <c r="D45" s="23"/>
      <c r="E45" s="24"/>
      <c r="F45" s="23"/>
      <c r="G45" s="23"/>
      <c r="H45" s="25"/>
      <c r="I45" s="23"/>
      <c r="J45" s="37"/>
      <c r="K45" s="24"/>
      <c r="L45" s="25"/>
      <c r="M45" s="25"/>
      <c r="N45" s="15" t="s">
        <v>77</v>
      </c>
      <c r="O45" s="25">
        <v>81968754</v>
      </c>
      <c r="Q45" s="25">
        <v>27588320</v>
      </c>
    </row>
    <row r="46" spans="1:17" ht="12.75">
      <c r="A46" s="15" t="s">
        <v>78</v>
      </c>
      <c r="C46" s="44"/>
      <c r="E46" s="24"/>
      <c r="F46" s="23">
        <v>366831085</v>
      </c>
      <c r="G46" s="24"/>
      <c r="H46" s="25"/>
      <c r="I46" s="24"/>
      <c r="J46" s="37"/>
      <c r="K46" s="24"/>
      <c r="L46" s="37">
        <v>293607652</v>
      </c>
      <c r="M46" s="25"/>
      <c r="N46" s="15" t="s">
        <v>79</v>
      </c>
      <c r="O46" s="25">
        <v>1243653321</v>
      </c>
      <c r="P46" s="25"/>
      <c r="Q46" s="25">
        <v>1719517991</v>
      </c>
    </row>
    <row r="47" spans="1:17" ht="12.75">
      <c r="A47" s="17" t="s">
        <v>80</v>
      </c>
      <c r="B47" s="44"/>
      <c r="C47" s="44"/>
      <c r="D47" s="44"/>
      <c r="E47" s="24"/>
      <c r="F47" s="35">
        <v>1667044418</v>
      </c>
      <c r="G47" s="24"/>
      <c r="H47" s="37"/>
      <c r="I47" s="24"/>
      <c r="J47" s="38"/>
      <c r="K47" s="24"/>
      <c r="L47" s="45">
        <v>0</v>
      </c>
      <c r="M47" s="25"/>
      <c r="N47" s="15" t="s">
        <v>81</v>
      </c>
      <c r="O47" s="25">
        <v>9057556</v>
      </c>
      <c r="P47" s="25"/>
      <c r="Q47" s="25">
        <v>2308619</v>
      </c>
    </row>
    <row r="48" spans="1:17" ht="13.5" thickBot="1">
      <c r="A48" s="17"/>
      <c r="B48" s="24"/>
      <c r="C48" s="24"/>
      <c r="D48" s="24"/>
      <c r="E48" s="24"/>
      <c r="F48" s="39">
        <f>F46+F47</f>
        <v>2033875503</v>
      </c>
      <c r="G48" s="24"/>
      <c r="H48" s="37"/>
      <c r="I48" s="24"/>
      <c r="J48" s="38"/>
      <c r="K48" s="24"/>
      <c r="L48" s="27">
        <f>L46</f>
        <v>293607652</v>
      </c>
      <c r="M48" s="25"/>
      <c r="N48" s="15" t="s">
        <v>82</v>
      </c>
      <c r="O48" s="25">
        <v>2548086</v>
      </c>
      <c r="P48" s="25"/>
      <c r="Q48" s="25">
        <v>29327634</v>
      </c>
    </row>
    <row r="49" spans="1:17" ht="13.5" thickTop="1">
      <c r="A49" s="20" t="s">
        <v>83</v>
      </c>
      <c r="B49" s="23"/>
      <c r="C49" s="24"/>
      <c r="D49" s="23"/>
      <c r="E49" s="24"/>
      <c r="F49" s="23"/>
      <c r="G49" s="23"/>
      <c r="H49" s="25"/>
      <c r="I49" s="23"/>
      <c r="J49" s="37"/>
      <c r="K49" s="24"/>
      <c r="L49" s="25"/>
      <c r="M49" s="25"/>
      <c r="N49" s="15" t="s">
        <v>84</v>
      </c>
      <c r="O49" s="25">
        <v>14101106</v>
      </c>
      <c r="P49" s="25"/>
      <c r="Q49" s="25">
        <v>11579108</v>
      </c>
    </row>
    <row r="50" spans="1:17" ht="12.75">
      <c r="A50" s="15" t="s">
        <v>85</v>
      </c>
      <c r="B50" s="23"/>
      <c r="C50" s="24"/>
      <c r="D50" s="23"/>
      <c r="E50" s="24"/>
      <c r="F50" s="23">
        <v>238316</v>
      </c>
      <c r="G50" s="23"/>
      <c r="H50" s="25"/>
      <c r="I50" s="23"/>
      <c r="J50" s="37"/>
      <c r="K50" s="24"/>
      <c r="L50" s="25">
        <v>2212272</v>
      </c>
      <c r="M50" s="25"/>
      <c r="N50" s="15" t="s">
        <v>86</v>
      </c>
      <c r="O50" s="25"/>
      <c r="P50" s="25"/>
      <c r="Q50" s="25"/>
    </row>
    <row r="51" spans="1:17" ht="12.75">
      <c r="A51" s="15" t="s">
        <v>87</v>
      </c>
      <c r="B51" s="23"/>
      <c r="C51" s="24"/>
      <c r="D51" s="23"/>
      <c r="E51" s="24"/>
      <c r="F51" s="23">
        <v>4635088</v>
      </c>
      <c r="G51" s="23"/>
      <c r="H51" s="25"/>
      <c r="I51" s="23"/>
      <c r="J51" s="37"/>
      <c r="K51" s="24"/>
      <c r="L51" s="25">
        <v>142479678</v>
      </c>
      <c r="M51" s="25"/>
      <c r="N51" s="15" t="s">
        <v>88</v>
      </c>
      <c r="O51" s="25">
        <v>453946279</v>
      </c>
      <c r="P51" s="25"/>
      <c r="Q51" s="25">
        <v>562025406</v>
      </c>
    </row>
    <row r="52" spans="1:17" ht="13.5" thickBot="1">
      <c r="A52" s="17"/>
      <c r="B52" s="23"/>
      <c r="C52" s="24"/>
      <c r="D52" s="23"/>
      <c r="E52" s="24"/>
      <c r="F52" s="29">
        <f>F50+F51</f>
        <v>4873404</v>
      </c>
      <c r="G52" s="31"/>
      <c r="H52" s="25"/>
      <c r="I52" s="31"/>
      <c r="J52" s="38"/>
      <c r="K52" s="24"/>
      <c r="L52" s="27">
        <f>SUM(L49:L51)</f>
        <v>144691950</v>
      </c>
      <c r="M52" s="25"/>
      <c r="N52" s="15" t="s">
        <v>89</v>
      </c>
      <c r="O52" s="25">
        <v>14073677</v>
      </c>
      <c r="P52" s="25"/>
      <c r="Q52" s="25">
        <f>59716433-27588320</f>
        <v>32128113</v>
      </c>
    </row>
    <row r="53" spans="1:17" ht="14.25" thickBot="1" thickTop="1">
      <c r="A53" s="20" t="s">
        <v>90</v>
      </c>
      <c r="B53" s="31"/>
      <c r="C53" s="30"/>
      <c r="D53" s="31"/>
      <c r="E53" s="30"/>
      <c r="F53" s="39">
        <f>F52+F48+F44+F37</f>
        <v>4230817210</v>
      </c>
      <c r="G53" s="23"/>
      <c r="H53" s="28"/>
      <c r="I53" s="23"/>
      <c r="J53" s="38"/>
      <c r="K53" s="30"/>
      <c r="L53" s="40">
        <f>L37+L44+L48+L52</f>
        <v>2543384999</v>
      </c>
      <c r="M53" s="25"/>
      <c r="N53" s="20" t="s">
        <v>8</v>
      </c>
      <c r="O53" s="27">
        <f>SUM(O44:O52)</f>
        <v>1862495337</v>
      </c>
      <c r="P53" s="28"/>
      <c r="Q53" s="27">
        <f>SUM(Q43:Q52)</f>
        <v>2397780560</v>
      </c>
    </row>
    <row r="54" spans="1:17" ht="14.25" thickBot="1" thickTop="1">
      <c r="A54" s="20" t="s">
        <v>91</v>
      </c>
      <c r="B54" s="23"/>
      <c r="C54" s="24"/>
      <c r="D54" s="23"/>
      <c r="E54" s="24"/>
      <c r="F54" s="23"/>
      <c r="G54" s="23"/>
      <c r="H54" s="25"/>
      <c r="I54" s="23"/>
      <c r="J54" s="37"/>
      <c r="K54" s="24"/>
      <c r="L54" s="25"/>
      <c r="M54" s="25"/>
      <c r="N54" s="20" t="s">
        <v>92</v>
      </c>
      <c r="O54" s="40">
        <f>O42+O53</f>
        <v>1862495337</v>
      </c>
      <c r="P54" s="28"/>
      <c r="Q54" s="40">
        <f>Q42+Q53</f>
        <v>2568980560</v>
      </c>
    </row>
    <row r="55" spans="1:17" ht="13.5" thickTop="1">
      <c r="A55" s="15" t="s">
        <v>93</v>
      </c>
      <c r="B55" s="23"/>
      <c r="C55" s="24"/>
      <c r="D55" s="23"/>
      <c r="E55" s="24"/>
      <c r="F55" s="23">
        <v>954363</v>
      </c>
      <c r="G55" s="23"/>
      <c r="H55" s="25"/>
      <c r="I55" s="23"/>
      <c r="J55" s="37"/>
      <c r="K55" s="24"/>
      <c r="L55" s="25">
        <v>1254080</v>
      </c>
      <c r="M55" s="25"/>
      <c r="N55" s="20" t="s">
        <v>94</v>
      </c>
      <c r="O55" s="25"/>
      <c r="P55" s="25"/>
      <c r="Q55" s="25"/>
    </row>
    <row r="56" spans="1:17" ht="12.75">
      <c r="A56" s="15" t="s">
        <v>95</v>
      </c>
      <c r="B56" s="23"/>
      <c r="C56" s="24"/>
      <c r="D56" s="23"/>
      <c r="E56" s="24"/>
      <c r="F56" s="23">
        <v>43899227</v>
      </c>
      <c r="G56" s="23"/>
      <c r="H56" s="25"/>
      <c r="I56" s="23"/>
      <c r="J56" s="37"/>
      <c r="K56" s="24"/>
      <c r="L56" s="25">
        <v>82165434</v>
      </c>
      <c r="M56" s="25"/>
      <c r="N56" s="15" t="s">
        <v>96</v>
      </c>
      <c r="O56" s="25">
        <v>0</v>
      </c>
      <c r="P56" s="25"/>
      <c r="Q56" s="25">
        <v>6790000</v>
      </c>
    </row>
    <row r="57" spans="1:17" ht="13.5" thickBot="1">
      <c r="A57" s="17"/>
      <c r="B57" s="23"/>
      <c r="C57" s="24"/>
      <c r="D57" s="23"/>
      <c r="E57" s="24"/>
      <c r="F57" s="29">
        <f>F55+F56</f>
        <v>44853590</v>
      </c>
      <c r="G57" s="31"/>
      <c r="H57" s="25"/>
      <c r="I57" s="31"/>
      <c r="J57" s="38"/>
      <c r="K57" s="24"/>
      <c r="L57" s="27">
        <f>SUM(L55:L56)</f>
        <v>83419514</v>
      </c>
      <c r="M57" s="25"/>
      <c r="N57" s="17"/>
      <c r="O57" s="27">
        <f>SUM(O56)</f>
        <v>0</v>
      </c>
      <c r="P57" s="28"/>
      <c r="Q57" s="27">
        <f>SUM(Q56)</f>
        <v>6790000</v>
      </c>
    </row>
    <row r="58" spans="1:17" ht="14.25" thickBot="1" thickTop="1">
      <c r="A58" s="20" t="s">
        <v>97</v>
      </c>
      <c r="B58" s="31"/>
      <c r="C58" s="30"/>
      <c r="D58" s="31"/>
      <c r="E58" s="30"/>
      <c r="F58" s="39">
        <f>F57+F53+F30+F15</f>
        <v>10099351829</v>
      </c>
      <c r="G58" s="23"/>
      <c r="H58" s="28"/>
      <c r="I58" s="23"/>
      <c r="J58" s="38"/>
      <c r="K58" s="30"/>
      <c r="L58" s="40">
        <f>L15+L30+L53+L57</f>
        <v>7691603361</v>
      </c>
      <c r="M58" s="25"/>
      <c r="N58" s="20" t="s">
        <v>98</v>
      </c>
      <c r="O58" s="40">
        <f>O35+O38+O54+O57</f>
        <v>10099351829</v>
      </c>
      <c r="P58" s="28"/>
      <c r="Q58" s="40">
        <f>Q35+Q38+Q54+Q57</f>
        <v>7691603361</v>
      </c>
    </row>
    <row r="59" spans="1:17" ht="13.5" thickTop="1">
      <c r="A59" s="20" t="s">
        <v>99</v>
      </c>
      <c r="B59" s="23"/>
      <c r="C59" s="24"/>
      <c r="D59" s="23"/>
      <c r="E59" s="24"/>
      <c r="F59" s="23"/>
      <c r="G59" s="23"/>
      <c r="H59" s="25"/>
      <c r="I59" s="23"/>
      <c r="J59" s="37"/>
      <c r="K59" s="24"/>
      <c r="L59" s="25"/>
      <c r="M59" s="25"/>
      <c r="N59" s="20" t="s">
        <v>100</v>
      </c>
      <c r="O59" s="41"/>
      <c r="P59" s="25"/>
      <c r="Q59" s="41"/>
    </row>
    <row r="60" spans="1:14" ht="12.75">
      <c r="A60" s="15" t="s">
        <v>101</v>
      </c>
      <c r="B60" s="23"/>
      <c r="C60" s="24"/>
      <c r="D60" s="23"/>
      <c r="E60" s="24"/>
      <c r="F60" s="23"/>
      <c r="G60" s="23"/>
      <c r="H60" s="25"/>
      <c r="I60" s="23"/>
      <c r="J60" s="37"/>
      <c r="K60" s="24"/>
      <c r="L60" s="25"/>
      <c r="M60" s="25"/>
      <c r="N60" s="15" t="s">
        <v>102</v>
      </c>
    </row>
    <row r="61" spans="1:17" ht="12.75">
      <c r="A61" s="15" t="s">
        <v>103</v>
      </c>
      <c r="B61" s="23"/>
      <c r="C61" s="24"/>
      <c r="D61" s="23"/>
      <c r="E61" s="24"/>
      <c r="F61" s="23">
        <v>750000000</v>
      </c>
      <c r="G61" s="23"/>
      <c r="H61" s="25"/>
      <c r="I61" s="23"/>
      <c r="J61" s="37"/>
      <c r="K61" s="24"/>
      <c r="L61" s="25">
        <v>700000000</v>
      </c>
      <c r="M61" s="25"/>
      <c r="N61" s="15" t="s">
        <v>104</v>
      </c>
      <c r="O61" s="25">
        <v>750000000</v>
      </c>
      <c r="P61" s="25"/>
      <c r="Q61" s="25">
        <v>700000000</v>
      </c>
    </row>
    <row r="62" spans="1:17" ht="12.75">
      <c r="A62" s="15" t="s">
        <v>105</v>
      </c>
      <c r="B62" s="21"/>
      <c r="C62" s="22"/>
      <c r="D62" s="21"/>
      <c r="E62" s="22"/>
      <c r="F62" s="35">
        <v>3947201</v>
      </c>
      <c r="G62" s="23"/>
      <c r="H62" s="17"/>
      <c r="I62" s="23"/>
      <c r="J62" s="37"/>
      <c r="K62" s="22"/>
      <c r="L62" s="46">
        <v>3947201</v>
      </c>
      <c r="M62" s="25"/>
      <c r="N62" s="15" t="s">
        <v>105</v>
      </c>
      <c r="O62" s="25">
        <v>3947201</v>
      </c>
      <c r="P62" s="25"/>
      <c r="Q62" s="25">
        <v>3947201</v>
      </c>
    </row>
    <row r="63" spans="1:17" ht="13.5" thickBot="1">
      <c r="A63" s="17"/>
      <c r="B63" s="32" t="s">
        <v>8</v>
      </c>
      <c r="C63" s="47"/>
      <c r="D63" s="32" t="s">
        <v>8</v>
      </c>
      <c r="E63" s="41"/>
      <c r="F63" s="39">
        <f>SUM(F60:F62)</f>
        <v>753947201</v>
      </c>
      <c r="G63" s="25"/>
      <c r="H63" s="41" t="s">
        <v>8</v>
      </c>
      <c r="I63" s="25"/>
      <c r="J63" s="38"/>
      <c r="K63" s="47"/>
      <c r="L63" s="40">
        <f>SUM(L60:L62)</f>
        <v>703947201</v>
      </c>
      <c r="M63" s="25"/>
      <c r="N63" s="17"/>
      <c r="O63" s="27">
        <f>SUM(O61:O62)</f>
        <v>753947201</v>
      </c>
      <c r="P63" s="28"/>
      <c r="Q63" s="27">
        <f>SUM(Q61:Q62)</f>
        <v>703947201</v>
      </c>
    </row>
    <row r="64" spans="1:13" ht="13.5" thickTop="1">
      <c r="A64" s="17" t="s">
        <v>106</v>
      </c>
      <c r="B64" s="41"/>
      <c r="C64" s="41"/>
      <c r="D64" s="41"/>
      <c r="M64" s="25"/>
    </row>
    <row r="65" spans="1:17" ht="12.75">
      <c r="A65" s="73" t="s">
        <v>107</v>
      </c>
      <c r="B65" s="73"/>
      <c r="C65" s="73"/>
      <c r="D65" s="73"/>
      <c r="E65" s="73"/>
      <c r="F65" s="73"/>
      <c r="G65" s="73"/>
      <c r="H65" s="73"/>
      <c r="I65" s="73"/>
      <c r="J65" s="73"/>
      <c r="K65" s="73"/>
      <c r="L65" s="73"/>
      <c r="M65" s="73"/>
      <c r="N65" s="73"/>
      <c r="O65" s="73"/>
      <c r="P65" s="73"/>
      <c r="Q65" s="73"/>
    </row>
    <row r="66" spans="1:17" ht="12.75">
      <c r="A66" s="74" t="s">
        <v>108</v>
      </c>
      <c r="B66" s="74"/>
      <c r="C66" s="74"/>
      <c r="D66" s="74"/>
      <c r="E66" s="74"/>
      <c r="F66" s="74"/>
      <c r="G66" s="74"/>
      <c r="H66" s="74"/>
      <c r="I66" s="74"/>
      <c r="J66" s="74"/>
      <c r="K66" s="74"/>
      <c r="L66" s="74"/>
      <c r="M66" s="74"/>
      <c r="N66" s="74"/>
      <c r="O66" s="74"/>
      <c r="P66" s="74"/>
      <c r="Q66" s="74"/>
    </row>
    <row r="67" spans="1:17" ht="12.75">
      <c r="A67" s="74" t="s">
        <v>109</v>
      </c>
      <c r="B67" s="74"/>
      <c r="C67" s="74"/>
      <c r="D67" s="74"/>
      <c r="E67" s="74"/>
      <c r="F67" s="74"/>
      <c r="G67" s="74"/>
      <c r="H67" s="74"/>
      <c r="I67" s="74"/>
      <c r="J67" s="74"/>
      <c r="K67" s="74"/>
      <c r="L67" s="74"/>
      <c r="M67" s="74"/>
      <c r="N67" s="74"/>
      <c r="O67" s="74"/>
      <c r="P67" s="74"/>
      <c r="Q67" s="74"/>
    </row>
    <row r="68" spans="1:17" ht="12.75">
      <c r="A68" s="73" t="s">
        <v>110</v>
      </c>
      <c r="B68" s="73"/>
      <c r="C68" s="73"/>
      <c r="D68" s="73"/>
      <c r="E68" s="73"/>
      <c r="F68" s="73"/>
      <c r="G68" s="73"/>
      <c r="H68" s="73"/>
      <c r="I68" s="73"/>
      <c r="J68" s="73"/>
      <c r="K68" s="73"/>
      <c r="L68" s="73"/>
      <c r="M68" s="73"/>
      <c r="N68" s="73"/>
      <c r="O68" s="73"/>
      <c r="P68" s="73"/>
      <c r="Q68" s="73"/>
    </row>
    <row r="69" spans="1:17" ht="12.75">
      <c r="A69" s="73" t="s">
        <v>111</v>
      </c>
      <c r="B69" s="73"/>
      <c r="C69" s="73"/>
      <c r="D69" s="73"/>
      <c r="E69" s="73"/>
      <c r="F69" s="73"/>
      <c r="G69" s="73"/>
      <c r="H69" s="73"/>
      <c r="I69" s="73"/>
      <c r="J69" s="73"/>
      <c r="K69" s="73"/>
      <c r="L69" s="73"/>
      <c r="M69" s="73"/>
      <c r="N69" s="73"/>
      <c r="O69" s="73"/>
      <c r="P69" s="73"/>
      <c r="Q69" s="73"/>
    </row>
    <row r="70" spans="1:17" ht="12.75">
      <c r="A70" s="75" t="s">
        <v>112</v>
      </c>
      <c r="B70" s="75"/>
      <c r="C70" s="75"/>
      <c r="D70" s="75"/>
      <c r="E70" s="75"/>
      <c r="F70" s="75"/>
      <c r="G70" s="4"/>
      <c r="H70" s="4"/>
      <c r="I70" s="4"/>
      <c r="J70" s="17"/>
      <c r="K70" s="4"/>
      <c r="L70" s="17"/>
      <c r="M70" s="25"/>
      <c r="N70" s="49" t="s">
        <v>113</v>
      </c>
      <c r="O70" s="4"/>
      <c r="P70" s="4"/>
      <c r="Q70" s="4"/>
    </row>
    <row r="71" spans="1:17" ht="12.75">
      <c r="A71" s="75" t="s">
        <v>114</v>
      </c>
      <c r="B71" s="75"/>
      <c r="C71" s="75"/>
      <c r="D71" s="75"/>
      <c r="E71" s="75"/>
      <c r="F71" s="75"/>
      <c r="G71" s="11"/>
      <c r="H71" s="4"/>
      <c r="I71" s="11"/>
      <c r="J71" s="4"/>
      <c r="K71" s="4"/>
      <c r="L71" s="4"/>
      <c r="M71" s="25"/>
      <c r="N71" s="17"/>
      <c r="O71" s="11"/>
      <c r="P71" s="11"/>
      <c r="Q71" s="11"/>
    </row>
    <row r="72" spans="1:17" ht="12.75">
      <c r="A72" s="17"/>
      <c r="B72" s="11"/>
      <c r="C72" s="11"/>
      <c r="D72" s="11"/>
      <c r="E72" s="11"/>
      <c r="F72" s="50" t="s">
        <v>115</v>
      </c>
      <c r="G72" s="11"/>
      <c r="H72" s="11"/>
      <c r="I72" s="11"/>
      <c r="J72" s="11"/>
      <c r="K72" s="11"/>
      <c r="L72" s="50" t="s">
        <v>115</v>
      </c>
      <c r="M72" s="25"/>
      <c r="N72" s="17"/>
      <c r="O72" s="50" t="s">
        <v>115</v>
      </c>
      <c r="P72" s="51"/>
      <c r="Q72" s="50" t="s">
        <v>115</v>
      </c>
    </row>
    <row r="73" spans="1:17" ht="12.75">
      <c r="A73" s="17"/>
      <c r="B73" s="11"/>
      <c r="C73" s="11"/>
      <c r="D73" s="11"/>
      <c r="E73" s="11"/>
      <c r="F73" s="50" t="s">
        <v>11</v>
      </c>
      <c r="G73" s="11"/>
      <c r="H73" s="11"/>
      <c r="I73" s="11"/>
      <c r="J73" s="11"/>
      <c r="K73" s="11"/>
      <c r="L73" s="50" t="s">
        <v>12</v>
      </c>
      <c r="M73" s="17"/>
      <c r="N73" s="17"/>
      <c r="O73" s="50" t="s">
        <v>11</v>
      </c>
      <c r="P73" s="51"/>
      <c r="Q73" s="50" t="s">
        <v>12</v>
      </c>
    </row>
    <row r="74" spans="1:17" ht="12.75">
      <c r="A74" s="17"/>
      <c r="B74" s="11"/>
      <c r="C74" s="11"/>
      <c r="D74" s="11"/>
      <c r="E74" s="11"/>
      <c r="F74" s="52" t="s">
        <v>17</v>
      </c>
      <c r="G74" s="11"/>
      <c r="H74" s="11"/>
      <c r="I74" s="11"/>
      <c r="J74" s="11"/>
      <c r="K74" s="11"/>
      <c r="L74" s="52" t="s">
        <v>18</v>
      </c>
      <c r="M74" s="11"/>
      <c r="N74" s="15" t="s">
        <v>8</v>
      </c>
      <c r="O74" s="52" t="s">
        <v>17</v>
      </c>
      <c r="P74" s="51"/>
      <c r="Q74" s="52" t="s">
        <v>18</v>
      </c>
    </row>
    <row r="75" spans="1:17" ht="12.75">
      <c r="A75" s="53" t="s">
        <v>116</v>
      </c>
      <c r="B75" s="11"/>
      <c r="C75" s="11"/>
      <c r="D75" s="11"/>
      <c r="E75" s="11"/>
      <c r="F75" s="11"/>
      <c r="G75" s="25"/>
      <c r="H75" s="25"/>
      <c r="I75" s="25"/>
      <c r="J75" s="11"/>
      <c r="K75" s="11"/>
      <c r="L75" s="11"/>
      <c r="M75" s="11"/>
      <c r="N75" s="15" t="s">
        <v>117</v>
      </c>
      <c r="O75" s="25">
        <v>45594084</v>
      </c>
      <c r="P75" s="25"/>
      <c r="Q75" s="25">
        <v>129978836</v>
      </c>
    </row>
    <row r="76" spans="1:17" ht="12.75">
      <c r="A76" s="54" t="s">
        <v>118</v>
      </c>
      <c r="B76" s="25"/>
      <c r="C76" s="25"/>
      <c r="D76" s="25"/>
      <c r="E76" s="25"/>
      <c r="F76" s="25">
        <v>317766253</v>
      </c>
      <c r="G76" s="25"/>
      <c r="H76" s="25"/>
      <c r="I76" s="25"/>
      <c r="J76" s="25"/>
      <c r="K76" s="25"/>
      <c r="L76" s="25">
        <f>434840+118980612+5198000</f>
        <v>124613452</v>
      </c>
      <c r="M76" s="17"/>
      <c r="N76" s="54" t="s">
        <v>119</v>
      </c>
      <c r="O76" s="46">
        <v>0</v>
      </c>
      <c r="P76" s="25"/>
      <c r="Q76" s="46">
        <v>-24735595</v>
      </c>
    </row>
    <row r="77" spans="1:17" ht="12.75">
      <c r="A77" s="54" t="s">
        <v>120</v>
      </c>
      <c r="B77" s="25"/>
      <c r="C77" s="25"/>
      <c r="D77" s="25"/>
      <c r="E77" s="25"/>
      <c r="F77" s="46">
        <v>320205947</v>
      </c>
      <c r="G77" s="25"/>
      <c r="H77" s="25"/>
      <c r="I77" s="25"/>
      <c r="J77" s="25"/>
      <c r="K77" s="37"/>
      <c r="L77" s="46">
        <f>184264+88670225+4398494</f>
        <v>93252983</v>
      </c>
      <c r="M77" s="17"/>
      <c r="N77" s="15" t="s">
        <v>121</v>
      </c>
      <c r="O77" s="25">
        <f>O75</f>
        <v>45594084</v>
      </c>
      <c r="P77" s="25"/>
      <c r="Q77" s="25">
        <f>Q75+Q76</f>
        <v>105243241</v>
      </c>
    </row>
    <row r="78" spans="1:17" ht="12.75">
      <c r="A78" s="53" t="s">
        <v>122</v>
      </c>
      <c r="B78" s="25"/>
      <c r="C78" s="25"/>
      <c r="D78" s="25"/>
      <c r="E78" s="25"/>
      <c r="F78" s="28">
        <f>F76-F77</f>
        <v>-2439694</v>
      </c>
      <c r="G78" s="25"/>
      <c r="H78" s="25"/>
      <c r="I78" s="25"/>
      <c r="J78" s="43" t="s">
        <v>123</v>
      </c>
      <c r="K78" s="37"/>
      <c r="L78" s="28">
        <f>L76-L77</f>
        <v>31360469</v>
      </c>
      <c r="M78" s="17"/>
      <c r="N78" s="55" t="s">
        <v>124</v>
      </c>
      <c r="O78" s="25">
        <v>0</v>
      </c>
      <c r="P78" s="17"/>
      <c r="Q78" s="25">
        <v>-17599012</v>
      </c>
    </row>
    <row r="79" spans="1:14" ht="12.75">
      <c r="A79" s="54" t="s">
        <v>125</v>
      </c>
      <c r="B79" s="25"/>
      <c r="C79" s="25"/>
      <c r="D79" s="25"/>
      <c r="E79" s="25"/>
      <c r="F79" s="46">
        <v>50212005</v>
      </c>
      <c r="G79" s="25"/>
      <c r="H79" s="25"/>
      <c r="I79" s="25"/>
      <c r="J79" s="25"/>
      <c r="K79" s="37"/>
      <c r="L79" s="46">
        <f>761188+7156434</f>
        <v>7917622</v>
      </c>
      <c r="M79" s="11"/>
      <c r="N79" s="54" t="s">
        <v>126</v>
      </c>
    </row>
    <row r="80" spans="1:18" ht="12.75">
      <c r="A80" s="53" t="s">
        <v>127</v>
      </c>
      <c r="B80" s="25"/>
      <c r="C80" s="25"/>
      <c r="D80" s="25"/>
      <c r="E80" s="25"/>
      <c r="F80" s="28">
        <f>F78+F79</f>
        <v>47772311</v>
      </c>
      <c r="G80" s="25"/>
      <c r="H80" s="25"/>
      <c r="I80" s="25"/>
      <c r="J80" s="25"/>
      <c r="K80" s="37"/>
      <c r="L80" s="28">
        <f>L78+L79</f>
        <v>39278091</v>
      </c>
      <c r="M80" s="11"/>
      <c r="N80" s="54" t="s">
        <v>128</v>
      </c>
      <c r="O80" s="25">
        <v>-12450657</v>
      </c>
      <c r="P80" s="25"/>
      <c r="Q80" s="25">
        <v>-11589824</v>
      </c>
      <c r="R80" s="56"/>
    </row>
    <row r="81" spans="1:18" ht="13.5" thickBot="1">
      <c r="A81" s="54" t="s">
        <v>129</v>
      </c>
      <c r="B81" s="25"/>
      <c r="C81" s="25"/>
      <c r="D81" s="37">
        <v>83444903</v>
      </c>
      <c r="E81" s="37"/>
      <c r="F81" s="25"/>
      <c r="G81" s="25"/>
      <c r="H81" s="25"/>
      <c r="I81" s="25"/>
      <c r="J81" s="25">
        <v>142153145</v>
      </c>
      <c r="K81" s="37"/>
      <c r="L81" s="25"/>
      <c r="M81" s="11"/>
      <c r="N81" s="54" t="s">
        <v>130</v>
      </c>
      <c r="O81" s="27">
        <f>SUM(O77:O80)</f>
        <v>33143427</v>
      </c>
      <c r="P81" s="28"/>
      <c r="Q81" s="27">
        <f>SUM(Q77:Q80)</f>
        <v>76054405</v>
      </c>
      <c r="R81" s="56"/>
    </row>
    <row r="82" spans="1:18" ht="13.5" thickTop="1">
      <c r="A82" s="54" t="s">
        <v>131</v>
      </c>
      <c r="B82" s="25"/>
      <c r="C82" s="25"/>
      <c r="D82" s="37">
        <v>155635390</v>
      </c>
      <c r="E82" s="37"/>
      <c r="F82" s="37"/>
      <c r="G82" s="25"/>
      <c r="H82" s="25"/>
      <c r="I82" s="25"/>
      <c r="J82" s="37">
        <v>96849956</v>
      </c>
      <c r="K82" s="37"/>
      <c r="M82" s="11"/>
      <c r="N82" s="57" t="s">
        <v>132</v>
      </c>
      <c r="O82" s="56"/>
      <c r="P82" s="56"/>
      <c r="Q82" s="56"/>
      <c r="R82" s="56"/>
    </row>
    <row r="83" spans="1:18" ht="12.75">
      <c r="A83" s="54" t="s">
        <v>133</v>
      </c>
      <c r="B83" s="25"/>
      <c r="C83" s="25"/>
      <c r="D83" s="46">
        <v>20030803</v>
      </c>
      <c r="E83" s="46"/>
      <c r="F83" s="46">
        <f>D81+D82+D83</f>
        <v>259111096</v>
      </c>
      <c r="G83" s="25"/>
      <c r="H83" s="25"/>
      <c r="I83" s="25"/>
      <c r="J83" s="46">
        <v>0</v>
      </c>
      <c r="K83" s="37"/>
      <c r="L83" s="46">
        <f>SUM(J81:J82)</f>
        <v>239003101</v>
      </c>
      <c r="M83" s="11"/>
      <c r="N83" s="58" t="s">
        <v>134</v>
      </c>
      <c r="O83" s="59">
        <v>1078000</v>
      </c>
      <c r="P83" s="59"/>
      <c r="Q83" s="59">
        <v>3043736</v>
      </c>
      <c r="R83" s="56"/>
    </row>
    <row r="84" spans="1:18" ht="12.75">
      <c r="A84" s="53" t="s">
        <v>135</v>
      </c>
      <c r="B84" s="25"/>
      <c r="C84" s="25"/>
      <c r="D84" s="25"/>
      <c r="E84" s="25"/>
      <c r="F84" s="38">
        <f>F80-F83</f>
        <v>-211338785</v>
      </c>
      <c r="G84" s="25"/>
      <c r="H84" s="25"/>
      <c r="I84" s="25"/>
      <c r="J84" s="25"/>
      <c r="K84" s="37"/>
      <c r="L84" s="28">
        <f>L80-L83</f>
        <v>-199725010</v>
      </c>
      <c r="M84" s="25"/>
      <c r="N84" s="58" t="s">
        <v>136</v>
      </c>
      <c r="R84" s="56"/>
    </row>
    <row r="85" spans="1:17" ht="12.75">
      <c r="A85" s="54" t="s">
        <v>137</v>
      </c>
      <c r="B85" s="25"/>
      <c r="C85" s="25"/>
      <c r="D85" s="25">
        <v>146940141</v>
      </c>
      <c r="E85" s="25"/>
      <c r="F85" s="28"/>
      <c r="G85" s="25"/>
      <c r="H85" s="25"/>
      <c r="I85" s="25"/>
      <c r="J85" s="25">
        <v>9189444</v>
      </c>
      <c r="K85" s="37"/>
      <c r="L85" s="28"/>
      <c r="M85" s="25"/>
      <c r="N85" s="58" t="s">
        <v>138</v>
      </c>
      <c r="O85" s="59">
        <v>14955315</v>
      </c>
      <c r="P85" s="59"/>
      <c r="Q85" s="59">
        <v>0</v>
      </c>
    </row>
    <row r="86" spans="1:17" ht="12.75">
      <c r="A86" s="60" t="s">
        <v>139</v>
      </c>
      <c r="B86" s="25"/>
      <c r="C86" s="25"/>
      <c r="D86" s="25">
        <v>139498629</v>
      </c>
      <c r="E86" s="37"/>
      <c r="F86" s="28"/>
      <c r="G86" s="25"/>
      <c r="H86" s="25"/>
      <c r="I86" s="25"/>
      <c r="J86" s="25">
        <v>497509385</v>
      </c>
      <c r="K86" s="37"/>
      <c r="L86" s="28"/>
      <c r="M86" s="25"/>
      <c r="N86" s="58" t="s">
        <v>140</v>
      </c>
      <c r="O86" s="59"/>
      <c r="P86" s="59"/>
      <c r="Q86" s="59"/>
    </row>
    <row r="87" spans="1:17" ht="12.75">
      <c r="A87" s="54" t="s">
        <v>141</v>
      </c>
      <c r="B87" s="17"/>
      <c r="C87" s="17"/>
      <c r="D87" s="46">
        <v>13800102</v>
      </c>
      <c r="E87" s="37"/>
      <c r="F87" s="25"/>
      <c r="G87" s="25"/>
      <c r="H87" s="17"/>
      <c r="I87" s="25"/>
      <c r="J87" s="46">
        <v>370145</v>
      </c>
      <c r="K87" s="37"/>
      <c r="L87" s="25"/>
      <c r="M87" s="25"/>
      <c r="N87" s="58" t="s">
        <v>142</v>
      </c>
      <c r="O87" s="59">
        <v>1539140</v>
      </c>
      <c r="P87" s="59"/>
      <c r="Q87" s="59">
        <v>0</v>
      </c>
    </row>
    <row r="88" spans="1:17" ht="12.75">
      <c r="A88" s="61"/>
      <c r="B88" s="17"/>
      <c r="C88" s="17"/>
      <c r="D88" s="37">
        <f>SUM(D85:D87)</f>
        <v>300238872</v>
      </c>
      <c r="E88" s="37"/>
      <c r="F88" s="25"/>
      <c r="G88" s="25"/>
      <c r="H88" s="17"/>
      <c r="I88" s="25"/>
      <c r="J88" s="37">
        <f>SUM(J85:J87)</f>
        <v>507068974</v>
      </c>
      <c r="K88" s="37"/>
      <c r="L88" s="25"/>
      <c r="M88" s="25"/>
      <c r="N88" s="58" t="s">
        <v>143</v>
      </c>
      <c r="O88" s="59">
        <v>15570972</v>
      </c>
      <c r="P88" s="59"/>
      <c r="Q88" s="59">
        <v>73010669</v>
      </c>
    </row>
    <row r="89" spans="1:17" ht="13.5" thickBot="1">
      <c r="A89" s="53" t="s">
        <v>144</v>
      </c>
      <c r="B89" s="17"/>
      <c r="C89" s="17"/>
      <c r="D89" s="37"/>
      <c r="E89" s="37"/>
      <c r="F89" s="25"/>
      <c r="G89" s="17"/>
      <c r="H89" s="17"/>
      <c r="I89" s="17"/>
      <c r="J89" s="37"/>
      <c r="K89" s="37"/>
      <c r="L89" s="25"/>
      <c r="M89" s="25"/>
      <c r="N89" s="15"/>
      <c r="O89" s="62">
        <f>SUM(O83:O88)</f>
        <v>33143427</v>
      </c>
      <c r="P89" s="21"/>
      <c r="Q89" s="62">
        <f>SUM(Q83:Q88)</f>
        <v>76054405</v>
      </c>
    </row>
    <row r="90" spans="1:17" ht="13.5" thickTop="1">
      <c r="A90" s="60" t="s">
        <v>145</v>
      </c>
      <c r="B90" s="43">
        <v>0</v>
      </c>
      <c r="C90" s="25"/>
      <c r="D90" s="17"/>
      <c r="E90" s="63"/>
      <c r="F90" s="17"/>
      <c r="G90" s="17"/>
      <c r="H90" s="25">
        <v>38775524</v>
      </c>
      <c r="I90" s="17"/>
      <c r="J90" s="17"/>
      <c r="K90" s="17"/>
      <c r="L90" s="17"/>
      <c r="M90" s="25"/>
      <c r="N90" s="15"/>
      <c r="O90" s="25"/>
      <c r="P90" s="25"/>
      <c r="Q90" s="25"/>
    </row>
    <row r="91" spans="1:17" ht="12.75">
      <c r="A91" s="60" t="s">
        <v>146</v>
      </c>
      <c r="B91" s="25">
        <v>11362523</v>
      </c>
      <c r="C91" s="25"/>
      <c r="D91" s="17"/>
      <c r="E91" s="63"/>
      <c r="F91" s="17"/>
      <c r="G91" s="25"/>
      <c r="H91" s="25">
        <v>10382633</v>
      </c>
      <c r="I91" s="25"/>
      <c r="J91" s="17"/>
      <c r="K91" s="17"/>
      <c r="L91" s="17"/>
      <c r="M91" s="25"/>
      <c r="N91" s="76" t="s">
        <v>147</v>
      </c>
      <c r="O91" s="76"/>
      <c r="P91" s="76"/>
      <c r="Q91" s="76"/>
    </row>
    <row r="92" spans="1:17" ht="12.75">
      <c r="A92" s="54" t="s">
        <v>148</v>
      </c>
      <c r="B92" s="46">
        <v>139137678</v>
      </c>
      <c r="C92" s="25"/>
      <c r="D92" s="46">
        <f>SUM(B90:B92)</f>
        <v>150500201</v>
      </c>
      <c r="E92" s="37"/>
      <c r="F92" s="46">
        <f>D88-D92</f>
        <v>149738671</v>
      </c>
      <c r="G92" s="28"/>
      <c r="H92" s="46">
        <v>107156042</v>
      </c>
      <c r="I92" s="28"/>
      <c r="J92" s="46">
        <f>SUM(H90:H92)</f>
        <v>156314199</v>
      </c>
      <c r="K92" s="46"/>
      <c r="L92" s="46">
        <f>J88-J92</f>
        <v>350754775</v>
      </c>
      <c r="M92" s="25"/>
      <c r="N92" s="15"/>
      <c r="O92" s="25"/>
      <c r="P92" s="25"/>
      <c r="Q92" s="25"/>
    </row>
    <row r="93" spans="1:17" ht="12.75">
      <c r="A93" s="53" t="s">
        <v>149</v>
      </c>
      <c r="B93" s="28"/>
      <c r="C93" s="28"/>
      <c r="D93" s="28"/>
      <c r="E93" s="38"/>
      <c r="F93" s="28">
        <f>F84+F92</f>
        <v>-61600114</v>
      </c>
      <c r="G93" s="25"/>
      <c r="H93" s="28"/>
      <c r="I93" s="25"/>
      <c r="J93" s="43" t="s">
        <v>123</v>
      </c>
      <c r="K93" s="28"/>
      <c r="L93" s="28">
        <f>L84+L92</f>
        <v>151029765</v>
      </c>
      <c r="M93" s="25"/>
      <c r="N93" s="48" t="s">
        <v>150</v>
      </c>
      <c r="O93" s="77" t="s">
        <v>151</v>
      </c>
      <c r="P93" s="77"/>
      <c r="Q93" s="77"/>
    </row>
    <row r="94" spans="1:17" ht="12.75">
      <c r="A94" s="53" t="s">
        <v>152</v>
      </c>
      <c r="B94" s="25"/>
      <c r="C94" s="25"/>
      <c r="D94" s="25"/>
      <c r="E94" s="37"/>
      <c r="F94" s="25"/>
      <c r="G94" s="25"/>
      <c r="H94" s="25"/>
      <c r="I94" s="25"/>
      <c r="J94" s="25"/>
      <c r="K94" s="25"/>
      <c r="L94" s="25"/>
      <c r="M94" s="25"/>
      <c r="N94" s="20" t="s">
        <v>8</v>
      </c>
      <c r="O94" s="11"/>
      <c r="P94" s="11"/>
      <c r="Q94" s="33"/>
    </row>
    <row r="95" spans="1:17" ht="12.75">
      <c r="A95" s="54" t="s">
        <v>153</v>
      </c>
      <c r="B95" s="41" t="s">
        <v>8</v>
      </c>
      <c r="C95" s="41"/>
      <c r="D95" s="25">
        <v>97523592</v>
      </c>
      <c r="E95" s="37"/>
      <c r="F95" s="25"/>
      <c r="G95" s="25"/>
      <c r="H95" s="41" t="s">
        <v>8</v>
      </c>
      <c r="I95" s="25"/>
      <c r="J95" s="25">
        <v>147130607</v>
      </c>
      <c r="K95" s="25"/>
      <c r="L95" s="25"/>
      <c r="M95" s="25"/>
      <c r="N95" s="64"/>
      <c r="O95" s="11"/>
      <c r="P95" s="11"/>
      <c r="Q95" s="33"/>
    </row>
    <row r="96" spans="1:17" ht="12.75">
      <c r="A96" s="54" t="s">
        <v>154</v>
      </c>
      <c r="B96" s="41" t="s">
        <v>8</v>
      </c>
      <c r="C96" s="41"/>
      <c r="D96" s="37">
        <v>8425993</v>
      </c>
      <c r="E96" s="37"/>
      <c r="F96" s="25"/>
      <c r="G96" s="25"/>
      <c r="H96" s="41" t="s">
        <v>8</v>
      </c>
      <c r="I96" s="25"/>
      <c r="J96" s="65">
        <v>0</v>
      </c>
      <c r="K96" s="37"/>
      <c r="L96" s="25"/>
      <c r="M96" s="25"/>
      <c r="N96" s="48" t="s">
        <v>155</v>
      </c>
      <c r="O96" s="75" t="s">
        <v>156</v>
      </c>
      <c r="P96" s="75"/>
      <c r="Q96" s="75"/>
    </row>
    <row r="97" spans="1:17" ht="12.75">
      <c r="A97" s="54" t="s">
        <v>157</v>
      </c>
      <c r="B97" s="41"/>
      <c r="C97" s="41"/>
      <c r="D97" s="46">
        <v>11000000</v>
      </c>
      <c r="E97" s="37"/>
      <c r="F97" s="25"/>
      <c r="G97" s="25"/>
      <c r="H97" s="41"/>
      <c r="I97" s="25"/>
      <c r="J97" s="66">
        <v>0</v>
      </c>
      <c r="K97" s="37"/>
      <c r="L97" s="25"/>
      <c r="M97" s="25"/>
      <c r="N97" s="50" t="s">
        <v>158</v>
      </c>
      <c r="O97" s="78" t="s">
        <v>159</v>
      </c>
      <c r="P97" s="78"/>
      <c r="Q97" s="78"/>
    </row>
    <row r="98" spans="1:17" ht="12.75">
      <c r="A98" s="55"/>
      <c r="B98" s="41" t="s">
        <v>8</v>
      </c>
      <c r="C98" s="41"/>
      <c r="D98" s="67">
        <f>D95+D96+D97</f>
        <v>116949585</v>
      </c>
      <c r="E98" s="68"/>
      <c r="F98" s="25"/>
      <c r="G98" s="25"/>
      <c r="H98" s="41" t="s">
        <v>8</v>
      </c>
      <c r="I98" s="25"/>
      <c r="J98" s="67">
        <f>J95+J97</f>
        <v>147130607</v>
      </c>
      <c r="K98" s="67"/>
      <c r="L98" s="25"/>
      <c r="M98" s="25"/>
      <c r="N98" s="33"/>
      <c r="O98" s="33"/>
      <c r="P98" s="33"/>
      <c r="Q98" s="33"/>
    </row>
    <row r="99" spans="1:13" ht="12.75">
      <c r="A99" s="53" t="s">
        <v>160</v>
      </c>
      <c r="B99" s="25"/>
      <c r="C99" s="25"/>
      <c r="D99" s="25"/>
      <c r="E99" s="37"/>
      <c r="F99" s="25"/>
      <c r="G99" s="25"/>
      <c r="H99" s="25"/>
      <c r="I99" s="25"/>
      <c r="J99" s="25"/>
      <c r="K99" s="25"/>
      <c r="L99" s="25"/>
      <c r="M99" s="25"/>
    </row>
    <row r="100" spans="1:17" ht="12.75">
      <c r="A100" s="54" t="s">
        <v>161</v>
      </c>
      <c r="B100" s="25">
        <v>7136756</v>
      </c>
      <c r="C100" s="25"/>
      <c r="D100" s="25"/>
      <c r="E100" s="37"/>
      <c r="F100" s="25"/>
      <c r="G100" s="25"/>
      <c r="H100" s="25">
        <v>21571176</v>
      </c>
      <c r="I100" s="25"/>
      <c r="J100" s="25"/>
      <c r="K100" s="25"/>
      <c r="L100" s="25"/>
      <c r="M100" s="25"/>
      <c r="O100" s="2"/>
      <c r="P100" s="33"/>
      <c r="Q100" s="33"/>
    </row>
    <row r="101" spans="1:17" ht="12.75">
      <c r="A101" s="54" t="s">
        <v>162</v>
      </c>
      <c r="B101" s="25">
        <v>625871</v>
      </c>
      <c r="C101" s="25"/>
      <c r="D101" s="25"/>
      <c r="E101" s="37"/>
      <c r="F101" s="25"/>
      <c r="G101" s="25"/>
      <c r="H101" s="25">
        <v>145410000</v>
      </c>
      <c r="I101" s="25"/>
      <c r="J101" s="25"/>
      <c r="K101" s="25"/>
      <c r="L101" s="25"/>
      <c r="M101" s="25"/>
      <c r="N101" s="50" t="s">
        <v>163</v>
      </c>
      <c r="O101" s="75" t="s">
        <v>164</v>
      </c>
      <c r="P101" s="75"/>
      <c r="Q101" s="75"/>
    </row>
    <row r="102" spans="1:14" ht="12.75">
      <c r="A102" s="54" t="s">
        <v>165</v>
      </c>
      <c r="B102" s="46">
        <v>1992760</v>
      </c>
      <c r="C102" s="46"/>
      <c r="D102" s="46">
        <f>SUM(B100:B102)</f>
        <v>9755387</v>
      </c>
      <c r="E102" s="37"/>
      <c r="F102" s="46">
        <f>D98-D102</f>
        <v>107194198</v>
      </c>
      <c r="G102" s="25"/>
      <c r="H102" s="46">
        <v>1200360</v>
      </c>
      <c r="I102" s="25"/>
      <c r="J102" s="46">
        <f>SUM(H100:H102)</f>
        <v>168181536</v>
      </c>
      <c r="K102" s="46"/>
      <c r="L102" s="46">
        <f>J98-J102</f>
        <v>-21050929</v>
      </c>
      <c r="M102" s="25"/>
      <c r="N102" s="11"/>
    </row>
    <row r="103" spans="1:14" ht="12.75">
      <c r="A103" s="54" t="s">
        <v>166</v>
      </c>
      <c r="B103" s="37"/>
      <c r="C103" s="37"/>
      <c r="D103" s="37"/>
      <c r="E103" s="37"/>
      <c r="F103" s="37">
        <f>F93+F102</f>
        <v>45594084</v>
      </c>
      <c r="G103" s="25"/>
      <c r="H103" s="37"/>
      <c r="I103" s="25"/>
      <c r="J103" s="37"/>
      <c r="K103" s="37"/>
      <c r="L103" s="37">
        <f>L93+L102</f>
        <v>129978836</v>
      </c>
      <c r="M103" s="25"/>
      <c r="N103" s="11"/>
    </row>
    <row r="104" spans="1:17" ht="12.75">
      <c r="A104" s="69" t="s">
        <v>167</v>
      </c>
      <c r="B104" s="37"/>
      <c r="C104" s="37"/>
      <c r="D104" s="37"/>
      <c r="E104" s="37"/>
      <c r="F104" s="37"/>
      <c r="G104" s="25"/>
      <c r="H104" s="37"/>
      <c r="I104" s="25"/>
      <c r="J104" s="37"/>
      <c r="K104" s="37"/>
      <c r="L104" s="37"/>
      <c r="M104" s="25"/>
      <c r="N104" s="48" t="s">
        <v>168</v>
      </c>
      <c r="O104" s="75" t="s">
        <v>169</v>
      </c>
      <c r="P104" s="75"/>
      <c r="Q104" s="75"/>
    </row>
    <row r="105" spans="1:17" ht="12.75">
      <c r="A105" s="54" t="s">
        <v>170</v>
      </c>
      <c r="B105" s="37"/>
      <c r="C105" s="37"/>
      <c r="D105" s="37">
        <v>217336984</v>
      </c>
      <c r="E105" s="37"/>
      <c r="F105" s="37"/>
      <c r="G105" s="25"/>
      <c r="H105" s="37"/>
      <c r="I105" s="25"/>
      <c r="J105" s="37">
        <v>203157834</v>
      </c>
      <c r="K105" s="37"/>
      <c r="L105" s="37"/>
      <c r="M105" s="17"/>
      <c r="N105" s="48" t="s">
        <v>171</v>
      </c>
      <c r="O105" s="79" t="s">
        <v>172</v>
      </c>
      <c r="P105" s="79"/>
      <c r="Q105" s="79"/>
    </row>
    <row r="106" spans="1:17" ht="12.75">
      <c r="A106" s="54" t="s">
        <v>173</v>
      </c>
      <c r="B106" s="37"/>
      <c r="C106" s="37"/>
      <c r="D106" s="46">
        <v>217336984</v>
      </c>
      <c r="E106" s="37"/>
      <c r="F106" s="37">
        <f>D105-D106</f>
        <v>0</v>
      </c>
      <c r="G106" s="25"/>
      <c r="H106" s="37"/>
      <c r="I106" s="25"/>
      <c r="J106" s="46">
        <v>203157834</v>
      </c>
      <c r="K106" s="37"/>
      <c r="L106" s="37">
        <f>J105-J106</f>
        <v>0</v>
      </c>
      <c r="M106" s="17"/>
      <c r="N106" s="2"/>
      <c r="O106" s="2"/>
      <c r="P106" s="2"/>
      <c r="Q106" s="2"/>
    </row>
    <row r="107" spans="1:17" ht="13.5" thickBot="1">
      <c r="A107" s="53" t="s">
        <v>174</v>
      </c>
      <c r="B107" s="25"/>
      <c r="C107" s="25"/>
      <c r="D107" s="25"/>
      <c r="E107" s="37"/>
      <c r="F107" s="27">
        <f>F103+F106</f>
        <v>45594084</v>
      </c>
      <c r="G107" s="25"/>
      <c r="H107" s="25"/>
      <c r="I107" s="25"/>
      <c r="J107" s="25"/>
      <c r="K107" s="25"/>
      <c r="L107" s="27">
        <f>L103+L106</f>
        <v>129978836</v>
      </c>
      <c r="N107" s="2"/>
      <c r="O107" s="2"/>
      <c r="P107" s="2"/>
      <c r="Q107" s="2"/>
    </row>
    <row r="108" spans="1:17" ht="6" customHeight="1" thickTop="1">
      <c r="A108" s="20"/>
      <c r="B108" s="25"/>
      <c r="C108" s="25"/>
      <c r="D108" s="25"/>
      <c r="E108" s="37"/>
      <c r="F108" s="38"/>
      <c r="H108" s="33"/>
      <c r="J108" s="25"/>
      <c r="K108" s="25"/>
      <c r="L108" s="38"/>
      <c r="N108" s="2"/>
      <c r="O108" s="2"/>
      <c r="P108" s="2"/>
      <c r="Q108" s="2"/>
    </row>
    <row r="109" spans="5:6" ht="3.75" customHeight="1">
      <c r="E109" s="44"/>
      <c r="F109" s="59"/>
    </row>
    <row r="110" spans="1:17" ht="12.75" customHeight="1">
      <c r="A110" s="80" t="s">
        <v>175</v>
      </c>
      <c r="B110" s="80"/>
      <c r="C110" s="80"/>
      <c r="D110" s="80"/>
      <c r="E110" s="80"/>
      <c r="F110" s="80"/>
      <c r="G110" s="80"/>
      <c r="H110" s="80"/>
      <c r="I110" s="80"/>
      <c r="J110" s="80"/>
      <c r="K110" s="80"/>
      <c r="L110" s="80"/>
      <c r="M110" s="80"/>
      <c r="N110" s="80"/>
      <c r="O110" s="80"/>
      <c r="P110" s="80"/>
      <c r="Q110" s="80"/>
    </row>
    <row r="111" spans="1:17" ht="12.75">
      <c r="A111" s="80" t="s">
        <v>176</v>
      </c>
      <c r="B111" s="80"/>
      <c r="C111" s="80"/>
      <c r="D111" s="80"/>
      <c r="E111" s="80"/>
      <c r="F111" s="80"/>
      <c r="G111" s="80"/>
      <c r="H111" s="80"/>
      <c r="I111" s="80"/>
      <c r="J111" s="80"/>
      <c r="K111" s="80"/>
      <c r="L111" s="80"/>
      <c r="M111" s="80"/>
      <c r="N111" s="80"/>
      <c r="O111" s="80"/>
      <c r="P111" s="80"/>
      <c r="Q111" s="80"/>
    </row>
    <row r="112" ht="4.5" customHeight="1"/>
    <row r="142" ht="3" customHeight="1"/>
    <row r="143" ht="12" customHeight="1"/>
    <row r="144" ht="12" customHeight="1"/>
    <row r="145" ht="12" customHeight="1"/>
    <row r="146" ht="7.5" customHeight="1"/>
    <row r="147" ht="6" customHeight="1" hidden="1"/>
    <row r="148" ht="12" customHeight="1" hidden="1"/>
    <row r="149" spans="1:20" ht="12.75">
      <c r="A149" s="80" t="s">
        <v>177</v>
      </c>
      <c r="B149" s="80"/>
      <c r="C149" s="80"/>
      <c r="D149" s="80"/>
      <c r="E149" s="80"/>
      <c r="F149" s="80"/>
      <c r="G149" s="80"/>
      <c r="H149" s="80"/>
      <c r="I149" s="80"/>
      <c r="J149" s="80"/>
      <c r="K149" s="80"/>
      <c r="L149" s="80"/>
      <c r="M149" s="80"/>
      <c r="N149" s="80"/>
      <c r="O149" s="80"/>
      <c r="P149" s="80"/>
      <c r="Q149" s="80"/>
      <c r="T149" t="s">
        <v>178</v>
      </c>
    </row>
    <row r="150" spans="1:20" ht="12.75">
      <c r="A150" s="80" t="s">
        <v>179</v>
      </c>
      <c r="B150" s="80"/>
      <c r="C150" s="80"/>
      <c r="D150" s="80"/>
      <c r="E150" s="80"/>
      <c r="F150" s="80"/>
      <c r="G150" s="80"/>
      <c r="H150" s="80"/>
      <c r="I150" s="80"/>
      <c r="J150" s="80"/>
      <c r="K150" s="80"/>
      <c r="L150" s="80"/>
      <c r="M150" s="80"/>
      <c r="N150" s="80"/>
      <c r="O150" s="80"/>
      <c r="P150" s="80"/>
      <c r="Q150" s="80"/>
      <c r="T150" t="s">
        <v>179</v>
      </c>
    </row>
    <row r="151" spans="1:17" ht="12.75">
      <c r="A151" s="80" t="s">
        <v>180</v>
      </c>
      <c r="B151" s="80"/>
      <c r="C151" s="80"/>
      <c r="D151" s="80"/>
      <c r="E151" s="80"/>
      <c r="F151" s="80"/>
      <c r="G151" s="80"/>
      <c r="H151" s="80"/>
      <c r="I151" s="80"/>
      <c r="J151" s="80"/>
      <c r="K151" s="80"/>
      <c r="L151" s="80"/>
      <c r="M151" s="80"/>
      <c r="N151" s="80"/>
      <c r="O151" s="80"/>
      <c r="P151" s="80"/>
      <c r="Q151" s="80"/>
    </row>
    <row r="152" spans="1:17" ht="12.75">
      <c r="A152" s="70"/>
      <c r="B152" s="70"/>
      <c r="C152" s="70"/>
      <c r="D152" s="70"/>
      <c r="E152" s="70"/>
      <c r="F152" s="70"/>
      <c r="G152" s="70"/>
      <c r="H152" s="70"/>
      <c r="I152" s="70"/>
      <c r="J152" s="70"/>
      <c r="K152" s="70"/>
      <c r="L152" s="70"/>
      <c r="M152" s="70"/>
      <c r="N152" s="70"/>
      <c r="O152" s="70"/>
      <c r="P152" s="70"/>
      <c r="Q152" s="70"/>
    </row>
    <row r="153" spans="1:22" ht="12.75">
      <c r="A153" s="71"/>
      <c r="B153" s="71"/>
      <c r="C153" s="71"/>
      <c r="D153" s="71"/>
      <c r="E153" s="71"/>
      <c r="F153" s="71"/>
      <c r="G153" s="71"/>
      <c r="H153" s="71"/>
      <c r="I153" s="71"/>
      <c r="J153" s="71"/>
      <c r="K153" s="71"/>
      <c r="L153" s="71"/>
      <c r="M153" s="71"/>
      <c r="N153" s="71"/>
      <c r="O153" s="71"/>
      <c r="P153" s="71"/>
      <c r="Q153" s="71"/>
      <c r="V153" t="s">
        <v>180</v>
      </c>
    </row>
    <row r="154" ht="12.75">
      <c r="V154" t="s">
        <v>181</v>
      </c>
    </row>
    <row r="155" spans="1:17" ht="12.75">
      <c r="A155" s="80" t="s">
        <v>181</v>
      </c>
      <c r="B155" s="80"/>
      <c r="C155" s="80"/>
      <c r="D155" s="80"/>
      <c r="E155" s="80"/>
      <c r="F155" s="80"/>
      <c r="G155" s="80"/>
      <c r="H155" s="80"/>
      <c r="I155" s="80"/>
      <c r="J155" s="80"/>
      <c r="K155" s="80"/>
      <c r="L155" s="80"/>
      <c r="M155" s="80"/>
      <c r="N155" s="80"/>
      <c r="O155" s="80"/>
      <c r="P155" s="80"/>
      <c r="Q155" s="80"/>
    </row>
    <row r="156" spans="1:22" ht="12.75">
      <c r="A156" s="80" t="s">
        <v>182</v>
      </c>
      <c r="B156" s="80"/>
      <c r="C156" s="80"/>
      <c r="D156" s="80"/>
      <c r="E156" s="80"/>
      <c r="F156" s="80"/>
      <c r="G156" s="80"/>
      <c r="H156" s="80"/>
      <c r="I156" s="80"/>
      <c r="J156" s="80"/>
      <c r="K156" s="80"/>
      <c r="L156" s="80"/>
      <c r="M156" s="80"/>
      <c r="N156" s="80"/>
      <c r="O156" s="80"/>
      <c r="P156" s="80"/>
      <c r="Q156" s="80"/>
      <c r="V156" t="s">
        <v>182</v>
      </c>
    </row>
  </sheetData>
  <mergeCells count="23">
    <mergeCell ref="A151:Q151"/>
    <mergeCell ref="A155:Q155"/>
    <mergeCell ref="A156:Q156"/>
    <mergeCell ref="A110:Q110"/>
    <mergeCell ref="A111:Q111"/>
    <mergeCell ref="A149:Q149"/>
    <mergeCell ref="A150:Q150"/>
    <mergeCell ref="O97:Q97"/>
    <mergeCell ref="O101:Q101"/>
    <mergeCell ref="O104:Q104"/>
    <mergeCell ref="O105:Q105"/>
    <mergeCell ref="A71:F71"/>
    <mergeCell ref="N91:Q91"/>
    <mergeCell ref="O93:Q93"/>
    <mergeCell ref="O96:Q96"/>
    <mergeCell ref="A67:Q67"/>
    <mergeCell ref="A68:Q68"/>
    <mergeCell ref="A69:Q69"/>
    <mergeCell ref="A70:F70"/>
    <mergeCell ref="B8:F8"/>
    <mergeCell ref="H8:L8"/>
    <mergeCell ref="A65:Q65"/>
    <mergeCell ref="A66:Q66"/>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 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GOGOU IOANNA</dc:creator>
  <cp:keywords/>
  <dc:description/>
  <cp:lastModifiedBy>gzagoris</cp:lastModifiedBy>
  <dcterms:created xsi:type="dcterms:W3CDTF">2003-12-22T12:28:52Z</dcterms:created>
  <dcterms:modified xsi:type="dcterms:W3CDTF">2003-12-23T07:55:35Z</dcterms:modified>
  <cp:category/>
  <cp:version/>
  <cp:contentType/>
  <cp:contentStatus/>
</cp:coreProperties>
</file>